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20460" windowHeight="4305" activeTab="2"/>
  </bookViews>
  <sheets>
    <sheet name="予選リーグ" sheetId="1" r:id="rId1"/>
    <sheet name="予選リーグ時間" sheetId="2" r:id="rId2"/>
    <sheet name="順位決定リーグ " sheetId="3" r:id="rId3"/>
    <sheet name="順位決定リーグ時間" sheetId="4" r:id="rId4"/>
    <sheet name="注意事項" sheetId="5" r:id="rId5"/>
  </sheets>
  <definedNames>
    <definedName name="_xlnm.Print_Area" localSheetId="2">'順位決定リーグ '!$B$3:$S$60</definedName>
    <definedName name="_xlnm.Print_Area" localSheetId="3">'順位決定リーグ時間'!$B$1:$L$40</definedName>
    <definedName name="_xlnm.Print_Area" localSheetId="0">'予選リーグ'!$B$2:$S$59</definedName>
    <definedName name="_xlnm.Print_Area" localSheetId="1">'予選リーグ時間'!$B$1:$L$40</definedName>
  </definedNames>
  <calcPr fullCalcOnLoad="1"/>
</workbook>
</file>

<file path=xl/sharedStrings.xml><?xml version="1.0" encoding="utf-8"?>
<sst xmlns="http://schemas.openxmlformats.org/spreadsheetml/2006/main" count="261" uniqueCount="97">
  <si>
    <t>勝</t>
  </si>
  <si>
    <t>敗</t>
  </si>
  <si>
    <t>順位</t>
  </si>
  <si>
    <t>総得</t>
  </si>
  <si>
    <t>総失</t>
  </si>
  <si>
    <t>得失差</t>
  </si>
  <si>
    <t>チーム名</t>
  </si>
  <si>
    <t>予選リーグ</t>
  </si>
  <si>
    <t>Aグループ</t>
  </si>
  <si>
    <t>Ｂグループ</t>
  </si>
  <si>
    <t>Ｃグループ</t>
  </si>
  <si>
    <t>Ｄグループ</t>
  </si>
  <si>
    <t>順位決定リーグ</t>
  </si>
  <si>
    <t>１位グループ</t>
  </si>
  <si>
    <t>２位グループ</t>
  </si>
  <si>
    <t>３位グループ</t>
  </si>
  <si>
    <t>４位グループ</t>
  </si>
  <si>
    <t>前半</t>
  </si>
  <si>
    <t>後半</t>
  </si>
  <si>
    <t>第1試合</t>
  </si>
  <si>
    <t>第2試合</t>
  </si>
  <si>
    <t>第3試合</t>
  </si>
  <si>
    <t>第4試合</t>
  </si>
  <si>
    <t>第5試合</t>
  </si>
  <si>
    <t>第6試合</t>
  </si>
  <si>
    <t>Eピッチ①</t>
  </si>
  <si>
    <t>審判</t>
  </si>
  <si>
    <t>Eピッチ②</t>
  </si>
  <si>
    <t>×</t>
  </si>
  <si>
    <t>×</t>
  </si>
  <si>
    <t>Aグループ</t>
  </si>
  <si>
    <t>Bグループ</t>
  </si>
  <si>
    <t>E　ピッチ①
第１試合</t>
  </si>
  <si>
    <t>E　ピッチ①
第3試合</t>
  </si>
  <si>
    <t>E　ピッチ①
第5試合</t>
  </si>
  <si>
    <t>E　ピッチ①
第2試合</t>
  </si>
  <si>
    <t>E　ピッチ①
第4試合</t>
  </si>
  <si>
    <t>E　ピッチ①
第6試合</t>
  </si>
  <si>
    <t>E　ピッチ②
第5試合</t>
  </si>
  <si>
    <t>E　ピッチ②
第3試合</t>
  </si>
  <si>
    <t>E　ピッチ②
第6試合</t>
  </si>
  <si>
    <t>E　ピッチ②
第4試合</t>
  </si>
  <si>
    <t>E　ピッチ②
第１試合</t>
  </si>
  <si>
    <t>E　ピッチ②
第2試合</t>
  </si>
  <si>
    <t>Fピッチ①</t>
  </si>
  <si>
    <t>Fピッチ②</t>
  </si>
  <si>
    <t>×</t>
  </si>
  <si>
    <t>Cグループ</t>
  </si>
  <si>
    <t>Dグループ</t>
  </si>
  <si>
    <t>F　ピッチ①
第１試合</t>
  </si>
  <si>
    <t>F　ピッチ①
第3試合</t>
  </si>
  <si>
    <t>F　ピッチ①
第5試合</t>
  </si>
  <si>
    <t>F　ピッチ①
第2試合</t>
  </si>
  <si>
    <t>F　ピッチ①
第4試合</t>
  </si>
  <si>
    <t>F　ピッチ①
第6試合</t>
  </si>
  <si>
    <t>F　ピッチ②
第5試合</t>
  </si>
  <si>
    <t>F　ピッチ②
第3試合</t>
  </si>
  <si>
    <t>F　ピッチ②
第6試合</t>
  </si>
  <si>
    <t>F　ピッチ②
第4試合</t>
  </si>
  <si>
    <t>F　ピッチ②
第１試合</t>
  </si>
  <si>
    <t>F　ピッチ②
第2試合</t>
  </si>
  <si>
    <t>Eピッチ②</t>
  </si>
  <si>
    <t>×</t>
  </si>
  <si>
    <t>2位グループ</t>
  </si>
  <si>
    <t>Fピッチ②</t>
  </si>
  <si>
    <t>セレッソ桜が丘</t>
  </si>
  <si>
    <t>※</t>
  </si>
  <si>
    <t>審判割は、タイムスケジュールに記載してあります。</t>
  </si>
  <si>
    <t>審判は、必ず審判服の着用をお願いします。</t>
  </si>
  <si>
    <t>注意事項</t>
  </si>
  <si>
    <t>審判への抗議は選手はもちろんの事、ベンチ、保護者、応援者もお止めください。</t>
  </si>
  <si>
    <t>上記事項は各チームで必ず全ての方に伝達の上、厳守お願いします。</t>
  </si>
  <si>
    <t>一審制で行います。各チーム、ご協力をお願いします。</t>
  </si>
  <si>
    <t>（参加各チームの負担軽減の為、アシスタントは設けません）</t>
  </si>
  <si>
    <t>審判をされる方は、本部まで審判カードを取りに来て下さい。</t>
  </si>
  <si>
    <t>又、試合終了後には本部に提出願います。</t>
  </si>
  <si>
    <t>西川FC</t>
  </si>
  <si>
    <t>南浜ダッシャーズ</t>
  </si>
  <si>
    <t>FCドリーム新潟</t>
  </si>
  <si>
    <t>寺泊SSC</t>
  </si>
  <si>
    <t>新津SSS</t>
  </si>
  <si>
    <t>浜浦コスモス</t>
  </si>
  <si>
    <t>2015/3/21（土）　集合11：45予定</t>
  </si>
  <si>
    <t>勝点</t>
  </si>
  <si>
    <t>総得点</t>
  </si>
  <si>
    <t>総失点</t>
  </si>
  <si>
    <t>分</t>
  </si>
  <si>
    <t>FCBW</t>
  </si>
  <si>
    <t>鳥屋野ファイターズ</t>
  </si>
  <si>
    <t>濁川SC</t>
  </si>
  <si>
    <t>紫竹山FC</t>
  </si>
  <si>
    <t>モノプエンテJrSC</t>
  </si>
  <si>
    <t>FC上山ブリーオ</t>
  </si>
  <si>
    <t>FCシバタ</t>
  </si>
  <si>
    <t>女池パイレーツ</t>
  </si>
  <si>
    <t>Noedegrati Sanjo FC</t>
  </si>
  <si>
    <t>2015/3/22（日）　集合8：30予定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</si>
</sst>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  <numFmt numFmtId="177" formatCode="&quot;（&quot;0&quot;）&quot;"/>
    <numFmt numFmtId="178" formatCode="#,##0;[Red]\-#,##0&quot;円&quot;"/>
    <numFmt numFmtId="179" formatCode="#,##0_);[Red]\(#,##0\)"/>
    <numFmt numFmtId="180" formatCode="#,##0_);[Red]\(#,##0\)&quot;円&quot;"/>
    <numFmt numFmtId="181" formatCode="General&quot;円&quot;"/>
    <numFmt numFmtId="182" formatCode="#,##0_ &quot;円&quot;"/>
    <numFmt numFmtId="183" formatCode="m&quot;月&quot;d&quot;日&quot;;@"/>
    <numFmt numFmtId="184" formatCode="yyyy/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h:mm"/>
    <numFmt numFmtId="190" formatCode="[DBNum3][$-411]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b/>
      <sz val="16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8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1" applyNumberFormat="0" applyAlignment="0" applyProtection="0"/>
    <xf numFmtId="0" fontId="10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25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18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18" fillId="0" borderId="8" applyNumberFormat="0" applyFill="0" applyAlignment="0" applyProtection="0"/>
    <xf numFmtId="0" fontId="19" fillId="18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2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3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82">
      <alignment vertical="center"/>
      <protection/>
    </xf>
    <xf numFmtId="0" fontId="24" fillId="0" borderId="0" xfId="82" applyFont="1" applyAlignment="1">
      <alignment horizontal="center" vertical="center"/>
      <protection/>
    </xf>
    <xf numFmtId="0" fontId="6" fillId="0" borderId="10" xfId="82" applyBorder="1">
      <alignment vertical="center"/>
      <protection/>
    </xf>
    <xf numFmtId="0" fontId="6" fillId="0" borderId="10" xfId="82" applyBorder="1" applyAlignment="1">
      <alignment horizontal="center" vertical="center"/>
      <protection/>
    </xf>
    <xf numFmtId="0" fontId="25" fillId="0" borderId="0" xfId="82" applyFont="1" applyBorder="1" applyAlignment="1">
      <alignment horizontal="center" vertical="center"/>
      <protection/>
    </xf>
    <xf numFmtId="0" fontId="26" fillId="0" borderId="10" xfId="82" applyFont="1" applyBorder="1" applyAlignment="1">
      <alignment horizontal="center" vertical="center"/>
      <protection/>
    </xf>
    <xf numFmtId="20" fontId="27" fillId="0" borderId="10" xfId="82" applyNumberFormat="1" applyFont="1" applyBorder="1" applyAlignment="1">
      <alignment horizontal="center" vertical="center"/>
      <protection/>
    </xf>
    <xf numFmtId="20" fontId="26" fillId="0" borderId="0" xfId="82" applyNumberFormat="1" applyFont="1" applyBorder="1">
      <alignment vertical="center"/>
      <protection/>
    </xf>
    <xf numFmtId="0" fontId="25" fillId="0" borderId="0" xfId="82" applyFont="1" applyBorder="1">
      <alignment vertical="center"/>
      <protection/>
    </xf>
    <xf numFmtId="20" fontId="6" fillId="0" borderId="0" xfId="82" applyNumberFormat="1">
      <alignment vertical="center"/>
      <protection/>
    </xf>
    <xf numFmtId="0" fontId="25" fillId="0" borderId="10" xfId="82" applyFont="1" applyBorder="1" applyAlignment="1">
      <alignment horizontal="center" vertical="center"/>
      <protection/>
    </xf>
    <xf numFmtId="20" fontId="25" fillId="25" borderId="10" xfId="82" applyNumberFormat="1" applyFont="1" applyFill="1" applyBorder="1" applyAlignment="1" quotePrefix="1">
      <alignment horizontal="center" vertical="center"/>
      <protection/>
    </xf>
    <xf numFmtId="0" fontId="25" fillId="25" borderId="10" xfId="82" applyFont="1" applyFill="1" applyBorder="1" applyAlignment="1">
      <alignment horizontal="center" vertical="center"/>
      <protection/>
    </xf>
    <xf numFmtId="20" fontId="25" fillId="25" borderId="10" xfId="82" applyNumberFormat="1" applyFont="1" applyFill="1" applyBorder="1" applyAlignment="1">
      <alignment horizontal="center" vertical="center"/>
      <protection/>
    </xf>
    <xf numFmtId="0" fontId="25" fillId="6" borderId="10" xfId="82" applyFont="1" applyFill="1" applyBorder="1" applyAlignment="1">
      <alignment horizontal="center" vertical="center"/>
      <protection/>
    </xf>
    <xf numFmtId="20" fontId="25" fillId="6" borderId="10" xfId="82" applyNumberFormat="1" applyFont="1" applyFill="1" applyBorder="1" applyAlignment="1">
      <alignment horizontal="center" vertical="center"/>
      <protection/>
    </xf>
    <xf numFmtId="0" fontId="25" fillId="3" borderId="10" xfId="82" applyFont="1" applyFill="1" applyBorder="1" applyAlignment="1">
      <alignment horizontal="center" vertical="center"/>
      <protection/>
    </xf>
    <xf numFmtId="20" fontId="25" fillId="3" borderId="10" xfId="82" applyNumberFormat="1" applyFont="1" applyFill="1" applyBorder="1" applyAlignment="1">
      <alignment horizontal="center" vertical="center"/>
      <protection/>
    </xf>
    <xf numFmtId="0" fontId="6" fillId="0" borderId="0" xfId="82" applyAlignment="1">
      <alignment vertical="center" wrapText="1"/>
      <protection/>
    </xf>
    <xf numFmtId="0" fontId="6" fillId="0" borderId="0" xfId="82" applyBorder="1" applyAlignment="1">
      <alignment horizontal="center" vertical="center"/>
      <protection/>
    </xf>
    <xf numFmtId="0" fontId="6" fillId="0" borderId="12" xfId="82" applyBorder="1" applyAlignment="1">
      <alignment horizontal="center" vertical="center" wrapText="1"/>
      <protection/>
    </xf>
    <xf numFmtId="0" fontId="6" fillId="25" borderId="10" xfId="82" applyFill="1" applyBorder="1" applyAlignment="1">
      <alignment horizontal="center" vertical="center" wrapText="1"/>
      <protection/>
    </xf>
    <xf numFmtId="0" fontId="6" fillId="6" borderId="10" xfId="82" applyFill="1" applyBorder="1" applyAlignment="1">
      <alignment horizontal="center" vertical="center" wrapText="1"/>
      <protection/>
    </xf>
    <xf numFmtId="0" fontId="6" fillId="3" borderId="10" xfId="82" applyFill="1" applyBorder="1" applyAlignment="1">
      <alignment horizontal="center" vertical="center" wrapText="1"/>
      <protection/>
    </xf>
    <xf numFmtId="0" fontId="6" fillId="6" borderId="0" xfId="82" applyFill="1" applyAlignment="1">
      <alignment horizontal="center" vertical="center" wrapText="1"/>
      <protection/>
    </xf>
    <xf numFmtId="0" fontId="6" fillId="0" borderId="0" xfId="82" applyFill="1" applyBorder="1" applyAlignment="1">
      <alignment horizontal="center" vertical="center"/>
      <protection/>
    </xf>
    <xf numFmtId="0" fontId="6" fillId="0" borderId="0" xfId="82" applyFill="1" applyBorder="1" applyAlignment="1">
      <alignment horizontal="center" vertical="center" wrapText="1"/>
      <protection/>
    </xf>
    <xf numFmtId="0" fontId="6" fillId="0" borderId="0" xfId="82" applyFill="1">
      <alignment vertical="center"/>
      <protection/>
    </xf>
    <xf numFmtId="20" fontId="25" fillId="0" borderId="13" xfId="82" applyNumberFormat="1" applyFont="1" applyFill="1" applyBorder="1" applyAlignment="1" quotePrefix="1">
      <alignment horizontal="center" vertical="center"/>
      <protection/>
    </xf>
    <xf numFmtId="0" fontId="25" fillId="0" borderId="13" xfId="82" applyFont="1" applyFill="1" applyBorder="1" applyAlignment="1">
      <alignment horizontal="center" vertical="center"/>
      <protection/>
    </xf>
    <xf numFmtId="0" fontId="6" fillId="0" borderId="0" xfId="82" applyFill="1" applyBorder="1">
      <alignment vertical="center"/>
      <protection/>
    </xf>
    <xf numFmtId="20" fontId="25" fillId="0" borderId="13" xfId="82" applyNumberFormat="1" applyFont="1" applyFill="1" applyBorder="1" applyAlignment="1">
      <alignment horizontal="center" vertical="center"/>
      <protection/>
    </xf>
    <xf numFmtId="0" fontId="18" fillId="0" borderId="10" xfId="82" applyFont="1" applyBorder="1">
      <alignment vertical="center"/>
      <protection/>
    </xf>
    <xf numFmtId="0" fontId="33" fillId="0" borderId="0" xfId="0" applyFont="1" applyAlignment="1">
      <alignment vertical="center"/>
    </xf>
    <xf numFmtId="0" fontId="27" fillId="0" borderId="10" xfId="82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shrinkToFit="1"/>
    </xf>
    <xf numFmtId="0" fontId="25" fillId="25" borderId="10" xfId="82" applyFont="1" applyFill="1" applyBorder="1" applyAlignment="1">
      <alignment horizontal="center" vertical="center" shrinkToFit="1"/>
      <protection/>
    </xf>
    <xf numFmtId="0" fontId="25" fillId="6" borderId="10" xfId="82" applyFont="1" applyFill="1" applyBorder="1" applyAlignment="1">
      <alignment horizontal="center" vertical="center" shrinkToFit="1"/>
      <protection/>
    </xf>
    <xf numFmtId="0" fontId="25" fillId="3" borderId="10" xfId="82" applyFont="1" applyFill="1" applyBorder="1" applyAlignment="1">
      <alignment horizontal="center" vertical="center" shrinkToFit="1"/>
      <protection/>
    </xf>
    <xf numFmtId="0" fontId="29" fillId="6" borderId="10" xfId="82" applyFont="1" applyFill="1" applyBorder="1" applyAlignment="1">
      <alignment horizontal="center" vertical="center" shrinkToFit="1"/>
      <protection/>
    </xf>
    <xf numFmtId="0" fontId="29" fillId="3" borderId="10" xfId="82" applyFont="1" applyFill="1" applyBorder="1" applyAlignment="1">
      <alignment horizontal="center" vertical="center" shrinkToFit="1"/>
      <protection/>
    </xf>
    <xf numFmtId="0" fontId="6" fillId="0" borderId="10" xfId="82" applyBorder="1" applyAlignment="1">
      <alignment horizontal="center" vertical="center" shrinkToFit="1"/>
      <protection/>
    </xf>
    <xf numFmtId="0" fontId="32" fillId="0" borderId="0" xfId="0" applyFont="1" applyAlignment="1">
      <alignment vertical="center"/>
    </xf>
    <xf numFmtId="189" fontId="27" fillId="0" borderId="10" xfId="82" applyNumberFormat="1" applyFont="1" applyBorder="1" applyAlignment="1">
      <alignment horizontal="center" vertical="center"/>
      <protection/>
    </xf>
    <xf numFmtId="0" fontId="0" fillId="7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25" fillId="8" borderId="0" xfId="8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11" xfId="83" applyFont="1" applyBorder="1">
      <alignment vertical="center"/>
      <protection/>
    </xf>
    <xf numFmtId="0" fontId="0" fillId="0" borderId="18" xfId="0" applyBorder="1" applyAlignment="1">
      <alignment vertical="center"/>
    </xf>
    <xf numFmtId="0" fontId="37" fillId="0" borderId="18" xfId="83" applyFont="1" applyBorder="1">
      <alignment vertical="center"/>
      <protection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12" borderId="10" xfId="82" applyFont="1" applyFill="1" applyBorder="1" applyAlignment="1">
      <alignment horizontal="center" vertical="center" shrinkToFit="1"/>
      <protection/>
    </xf>
    <xf numFmtId="0" fontId="25" fillId="12" borderId="10" xfId="82" applyFont="1" applyFill="1" applyBorder="1" applyAlignment="1">
      <alignment horizontal="center" vertical="center"/>
      <protection/>
    </xf>
    <xf numFmtId="20" fontId="25" fillId="12" borderId="10" xfId="82" applyNumberFormat="1" applyFont="1" applyFill="1" applyBorder="1" applyAlignment="1">
      <alignment horizontal="center" vertical="center"/>
      <protection/>
    </xf>
    <xf numFmtId="0" fontId="6" fillId="12" borderId="10" xfId="82" applyFill="1" applyBorder="1" applyAlignment="1">
      <alignment horizontal="center" vertical="center" wrapText="1"/>
      <protection/>
    </xf>
    <xf numFmtId="0" fontId="25" fillId="26" borderId="10" xfId="82" applyFont="1" applyFill="1" applyBorder="1" applyAlignment="1">
      <alignment horizontal="center" vertical="center" shrinkToFit="1"/>
      <protection/>
    </xf>
    <xf numFmtId="0" fontId="25" fillId="26" borderId="10" xfId="82" applyFont="1" applyFill="1" applyBorder="1" applyAlignment="1">
      <alignment horizontal="center" vertical="center"/>
      <protection/>
    </xf>
    <xf numFmtId="20" fontId="25" fillId="26" borderId="10" xfId="82" applyNumberFormat="1" applyFont="1" applyFill="1" applyBorder="1" applyAlignment="1">
      <alignment horizontal="center" vertical="center"/>
      <protection/>
    </xf>
    <xf numFmtId="0" fontId="6" fillId="26" borderId="10" xfId="82" applyFill="1" applyBorder="1" applyAlignment="1">
      <alignment horizontal="center" vertical="center" wrapText="1"/>
      <protection/>
    </xf>
    <xf numFmtId="0" fontId="6" fillId="18" borderId="0" xfId="82" applyFill="1">
      <alignment vertical="center"/>
      <protection/>
    </xf>
    <xf numFmtId="0" fontId="25" fillId="27" borderId="10" xfId="82" applyFont="1" applyFill="1" applyBorder="1" applyAlignment="1">
      <alignment horizontal="center" vertical="center" shrinkToFit="1"/>
      <protection/>
    </xf>
    <xf numFmtId="20" fontId="25" fillId="27" borderId="10" xfId="82" applyNumberFormat="1" applyFont="1" applyFill="1" applyBorder="1" applyAlignment="1">
      <alignment horizontal="center" vertical="center"/>
      <protection/>
    </xf>
    <xf numFmtId="0" fontId="25" fillId="27" borderId="10" xfId="82" applyFont="1" applyFill="1" applyBorder="1" applyAlignment="1">
      <alignment horizontal="center" vertical="center"/>
      <protection/>
    </xf>
    <xf numFmtId="0" fontId="6" fillId="27" borderId="10" xfId="82" applyFill="1" applyBorder="1" applyAlignment="1">
      <alignment horizontal="center" vertical="center" wrapText="1"/>
      <protection/>
    </xf>
    <xf numFmtId="0" fontId="29" fillId="27" borderId="10" xfId="8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6" fillId="8" borderId="19" xfId="83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8" borderId="21" xfId="83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6" fillId="8" borderId="16" xfId="8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6" fillId="8" borderId="23" xfId="83" applyFont="1" applyFill="1" applyBorder="1" applyAlignment="1" applyProtection="1">
      <alignment horizontal="center" vertical="center"/>
      <protection/>
    </xf>
    <xf numFmtId="0" fontId="6" fillId="8" borderId="24" xfId="83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8" borderId="0" xfId="8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8" fillId="0" borderId="10" xfId="82" applyFont="1" applyBorder="1" applyAlignment="1">
      <alignment horizontal="center" vertical="center"/>
      <protection/>
    </xf>
    <xf numFmtId="0" fontId="30" fillId="0" borderId="10" xfId="82" applyFont="1" applyBorder="1" applyAlignment="1">
      <alignment horizontal="center" vertical="center"/>
      <protection/>
    </xf>
    <xf numFmtId="14" fontId="24" fillId="0" borderId="10" xfId="82" applyNumberFormat="1" applyFont="1" applyBorder="1" applyAlignment="1">
      <alignment horizontal="center" vertical="center"/>
      <protection/>
    </xf>
    <xf numFmtId="0" fontId="24" fillId="0" borderId="10" xfId="82" applyFont="1" applyBorder="1" applyAlignment="1">
      <alignment horizontal="center" vertical="center"/>
      <protection/>
    </xf>
    <xf numFmtId="0" fontId="23" fillId="0" borderId="0" xfId="82" applyFont="1" applyAlignment="1">
      <alignment horizontal="center" vertical="center"/>
      <protection/>
    </xf>
    <xf numFmtId="0" fontId="6" fillId="0" borderId="10" xfId="82" applyBorder="1" applyAlignment="1">
      <alignment horizontal="center" vertical="center"/>
      <protection/>
    </xf>
    <xf numFmtId="14" fontId="24" fillId="0" borderId="0" xfId="82" applyNumberFormat="1" applyFont="1" applyAlignment="1">
      <alignment horizontal="center" vertical="center"/>
      <protection/>
    </xf>
    <xf numFmtId="0" fontId="24" fillId="0" borderId="0" xfId="82" applyFont="1" applyAlignment="1">
      <alignment horizontal="center" vertical="center"/>
      <protection/>
    </xf>
    <xf numFmtId="0" fontId="18" fillId="0" borderId="10" xfId="82" applyFont="1" applyBorder="1" applyAlignment="1">
      <alignment horizontal="center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2014　ﾌﾟﾚ紫鳥線ｶｯﾌﾟ試合時間割" xfId="82"/>
    <cellStyle name="標準_リーグ作成表" xfId="83"/>
    <cellStyle name="Followed Hyperlink" xfId="84"/>
    <cellStyle name="普通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3"/>
  </sheetPr>
  <dimension ref="B2:Y67"/>
  <sheetViews>
    <sheetView zoomScalePageLayoutView="0" workbookViewId="0" topLeftCell="A1">
      <selection activeCell="S8" sqref="S8:S9"/>
    </sheetView>
  </sheetViews>
  <sheetFormatPr defaultColWidth="9.00390625" defaultRowHeight="13.5"/>
  <cols>
    <col min="1" max="1" width="7.625" style="0" customWidth="1"/>
    <col min="2" max="2" width="3.125" style="0" customWidth="1"/>
    <col min="3" max="3" width="16.625" style="0" customWidth="1"/>
    <col min="4" max="19" width="6.625" style="0" customWidth="1"/>
    <col min="20" max="21" width="6.00390625" style="0" customWidth="1"/>
    <col min="22" max="22" width="17.625" style="0" customWidth="1"/>
    <col min="23" max="23" width="2.875" style="0" customWidth="1"/>
    <col min="24" max="24" width="3.125" style="0" customWidth="1"/>
    <col min="25" max="25" width="11.00390625" style="0" customWidth="1"/>
  </cols>
  <sheetData>
    <row r="2" ht="18.75">
      <c r="C2" s="4" t="s">
        <v>7</v>
      </c>
    </row>
    <row r="3" ht="15" customHeight="1"/>
    <row r="4" spans="12:19" ht="15" customHeight="1">
      <c r="L4" s="57"/>
      <c r="S4" s="57">
        <f>IF($AC4="","",RANK(M4,$AC$4:$AC$11))</f>
      </c>
    </row>
    <row r="5" spans="3:19" ht="15" customHeight="1">
      <c r="C5" s="5" t="s">
        <v>8</v>
      </c>
      <c r="L5" s="57"/>
      <c r="S5" s="7"/>
    </row>
    <row r="6" ht="15" customHeight="1"/>
    <row r="7" spans="2:22" ht="18" customHeight="1">
      <c r="B7" s="1"/>
      <c r="C7" s="1" t="s">
        <v>6</v>
      </c>
      <c r="D7" s="82" t="str">
        <f>C8</f>
        <v>セレッソ桜が丘</v>
      </c>
      <c r="E7" s="82"/>
      <c r="F7" s="82" t="str">
        <f>C10</f>
        <v>FCBW</v>
      </c>
      <c r="G7" s="82"/>
      <c r="H7" s="82" t="str">
        <f>C12</f>
        <v>西川FC</v>
      </c>
      <c r="I7" s="82"/>
      <c r="J7" s="82" t="str">
        <f>C14</f>
        <v>鳥屋野ファイターズ</v>
      </c>
      <c r="K7" s="92"/>
      <c r="L7" s="58" t="s">
        <v>0</v>
      </c>
      <c r="M7" s="1" t="s">
        <v>86</v>
      </c>
      <c r="N7" s="54" t="s">
        <v>1</v>
      </c>
      <c r="O7" s="58" t="s">
        <v>83</v>
      </c>
      <c r="P7" s="1" t="s">
        <v>84</v>
      </c>
      <c r="Q7" s="1" t="s">
        <v>85</v>
      </c>
      <c r="R7" s="1" t="s">
        <v>5</v>
      </c>
      <c r="S7" s="59" t="s">
        <v>2</v>
      </c>
      <c r="T7" s="8"/>
      <c r="U7" s="1" t="s">
        <v>2</v>
      </c>
      <c r="V7" s="1" t="s">
        <v>6</v>
      </c>
    </row>
    <row r="8" spans="2:25" ht="18" customHeight="1">
      <c r="B8" s="80">
        <v>1</v>
      </c>
      <c r="C8" s="82" t="s">
        <v>65</v>
      </c>
      <c r="D8" s="3"/>
      <c r="E8" s="3"/>
      <c r="F8" s="80" t="str">
        <f>IF(F9="","",IF(F9-G9&gt;0,"○",IF(F9-G9=0,"△","●")))</f>
        <v>△</v>
      </c>
      <c r="G8" s="80"/>
      <c r="H8" s="80" t="str">
        <f>IF(H9="","",IF(H9-I9&gt;0,"○",IF(H9-I9=0,"△","●")))</f>
        <v>●</v>
      </c>
      <c r="I8" s="80"/>
      <c r="J8" s="80" t="str">
        <f>IF(J9="","",IF(J9-K9&gt;0,"○",IF(J9-K9=0,"△","●")))</f>
        <v>●</v>
      </c>
      <c r="K8" s="80"/>
      <c r="L8" s="93">
        <f>COUNTIF(D8:K8,"○")</f>
        <v>0</v>
      </c>
      <c r="M8" s="80">
        <f>COUNTIF(D8:K8,"△")</f>
        <v>1</v>
      </c>
      <c r="N8" s="81">
        <f>COUNTIF(D8:K8,"●")</f>
        <v>2</v>
      </c>
      <c r="O8" s="83">
        <f>IF(COUNTBLANK(D8:K8)=30,"",COUNTIF(D8:K8,"○")*3+COUNTIF(D8:K8,"△")*1)</f>
        <v>1</v>
      </c>
      <c r="P8" s="86">
        <f>IF($L8="","",SUM(D9,F9,H9,J9,))</f>
        <v>2</v>
      </c>
      <c r="Q8" s="86">
        <f>IF($L8="","",SUM(E9,G9,I9,K9,))</f>
        <v>6</v>
      </c>
      <c r="R8" s="90">
        <f>IF($L8="","",P8-Q8)</f>
        <v>-4</v>
      </c>
      <c r="S8" s="88">
        <f>IF($T8="","",RANK(T8,$T$8:$T$15))</f>
        <v>4</v>
      </c>
      <c r="T8" s="61">
        <f>IF($L8="","",O8*10^9+R8*10^6+P8*10^3-Q8)</f>
        <v>996001994</v>
      </c>
      <c r="U8" s="80">
        <f>S8</f>
        <v>4</v>
      </c>
      <c r="V8" s="80" t="str">
        <f>C8</f>
        <v>セレッソ桜が丘</v>
      </c>
      <c r="X8">
        <v>1</v>
      </c>
      <c r="Y8" s="6" t="str">
        <f>VLOOKUP($X$8,$U$8:$V$15,2,)</f>
        <v>鳥屋野ファイターズ</v>
      </c>
    </row>
    <row r="9" spans="2:25" ht="18" customHeight="1">
      <c r="B9" s="80"/>
      <c r="C9" s="82"/>
      <c r="D9" s="3"/>
      <c r="E9" s="3"/>
      <c r="F9" s="53">
        <v>2</v>
      </c>
      <c r="G9" s="53">
        <v>2</v>
      </c>
      <c r="H9" s="53">
        <v>0</v>
      </c>
      <c r="I9" s="53">
        <v>2</v>
      </c>
      <c r="J9" s="53">
        <v>0</v>
      </c>
      <c r="K9" s="55">
        <v>2</v>
      </c>
      <c r="L9" s="94"/>
      <c r="M9" s="80"/>
      <c r="N9" s="81"/>
      <c r="O9" s="84"/>
      <c r="P9" s="87"/>
      <c r="Q9" s="87"/>
      <c r="R9" s="91"/>
      <c r="S9" s="89"/>
      <c r="T9" s="8"/>
      <c r="U9" s="80"/>
      <c r="V9" s="80"/>
      <c r="X9">
        <v>2</v>
      </c>
      <c r="Y9" s="6" t="str">
        <f>VLOOKUP($X$9,$U$8:$V$15,2,)</f>
        <v>西川FC</v>
      </c>
    </row>
    <row r="10" spans="2:25" ht="18" customHeight="1">
      <c r="B10" s="80">
        <v>2</v>
      </c>
      <c r="C10" s="82" t="s">
        <v>87</v>
      </c>
      <c r="D10" s="80" t="str">
        <f>IF(D11="","",IF(D11-E11&gt;0,"○",IF(D11-E11=0,"△","●")))</f>
        <v>△</v>
      </c>
      <c r="E10" s="80"/>
      <c r="F10" s="3"/>
      <c r="G10" s="3"/>
      <c r="H10" s="80" t="str">
        <f>IF(H11="","",IF(H11-I11&gt;0,"○",IF(H11-I11=0,"△","●")))</f>
        <v>△</v>
      </c>
      <c r="I10" s="80"/>
      <c r="J10" s="80" t="str">
        <f>IF(J11="","",IF(J11-K11&gt;0,"○",IF(J11-K11=0,"△","●")))</f>
        <v>△</v>
      </c>
      <c r="K10" s="80"/>
      <c r="L10" s="85">
        <f>COUNTIF(D10:K10,"○")</f>
        <v>0</v>
      </c>
      <c r="M10" s="80">
        <f>COUNTIF(D10:K10,"△")</f>
        <v>3</v>
      </c>
      <c r="N10" s="81">
        <f>COUNTIF(D10:K10,"●")</f>
        <v>0</v>
      </c>
      <c r="O10" s="83">
        <f>IF(COUNTBLANK(D10:K10)=30,"",COUNTIF(D10:K10,"○")*3+COUNTIF(D10:K10,"△")*1)</f>
        <v>3</v>
      </c>
      <c r="P10" s="86">
        <f>IF($L10="","",SUM(D11,F11,H11,J11,))</f>
        <v>6</v>
      </c>
      <c r="Q10" s="86">
        <f>IF($L10="","",SUM(E11,G11,I11,K11,))</f>
        <v>6</v>
      </c>
      <c r="R10" s="90">
        <f>IF($L10="","",P10-Q10)</f>
        <v>0</v>
      </c>
      <c r="S10" s="88">
        <f>IF($T10="","",RANK(T10,$T$8:$T$15))</f>
        <v>3</v>
      </c>
      <c r="T10" s="61">
        <f>IF($L10="","",O10*10^9+R10*10^6+P10*10^3-Q10)</f>
        <v>3000005994</v>
      </c>
      <c r="U10" s="80">
        <f>S10</f>
        <v>3</v>
      </c>
      <c r="V10" s="80" t="str">
        <f>C10</f>
        <v>FCBW</v>
      </c>
      <c r="X10">
        <v>3</v>
      </c>
      <c r="Y10" s="6" t="str">
        <f>VLOOKUP($X$10,$U$8:$V$15,2,)</f>
        <v>FCBW</v>
      </c>
    </row>
    <row r="11" spans="2:25" ht="18" customHeight="1">
      <c r="B11" s="80"/>
      <c r="C11" s="82"/>
      <c r="D11" s="1">
        <f>IF(G9="","",G9)</f>
        <v>2</v>
      </c>
      <c r="E11" s="1">
        <f>IF(F9="","",F9)</f>
        <v>2</v>
      </c>
      <c r="F11" s="3"/>
      <c r="G11" s="3"/>
      <c r="H11" s="53">
        <v>1</v>
      </c>
      <c r="I11" s="53">
        <v>1</v>
      </c>
      <c r="J11" s="53">
        <v>3</v>
      </c>
      <c r="K11" s="55">
        <v>3</v>
      </c>
      <c r="L11" s="85"/>
      <c r="M11" s="80"/>
      <c r="N11" s="81"/>
      <c r="O11" s="84"/>
      <c r="P11" s="87"/>
      <c r="Q11" s="87"/>
      <c r="R11" s="91"/>
      <c r="S11" s="89"/>
      <c r="T11" s="8"/>
      <c r="U11" s="80"/>
      <c r="V11" s="80"/>
      <c r="X11">
        <v>4</v>
      </c>
      <c r="Y11" s="6" t="str">
        <f>VLOOKUP($X$11,$U$8:$V$15,2,)</f>
        <v>セレッソ桜が丘</v>
      </c>
    </row>
    <row r="12" spans="2:22" ht="18" customHeight="1">
      <c r="B12" s="80">
        <v>3</v>
      </c>
      <c r="C12" s="82" t="s">
        <v>76</v>
      </c>
      <c r="D12" s="80" t="str">
        <f>IF(D13="","",IF(D13-E13&gt;0,"○",IF(D13-E13=0,"△","●")))</f>
        <v>○</v>
      </c>
      <c r="E12" s="80"/>
      <c r="F12" s="80" t="str">
        <f>IF(F13="","",IF(F13-G13&gt;0,"○",IF(F13-G13=0,"△","●")))</f>
        <v>△</v>
      </c>
      <c r="G12" s="80"/>
      <c r="H12" s="3"/>
      <c r="I12" s="3"/>
      <c r="J12" s="80" t="str">
        <f>IF(J13="","",IF(J13-K13&gt;0,"○",IF(J13-K13=0,"△","●")))</f>
        <v>●</v>
      </c>
      <c r="K12" s="80"/>
      <c r="L12" s="85">
        <f>COUNTIF(D12:K12,"○")</f>
        <v>1</v>
      </c>
      <c r="M12" s="80">
        <f>COUNTIF(D12:K12,"△")</f>
        <v>1</v>
      </c>
      <c r="N12" s="81">
        <f>COUNTIF(D12:K12,"●")</f>
        <v>1</v>
      </c>
      <c r="O12" s="83">
        <f>IF(COUNTBLANK(D12:K12)=30,"",COUNTIF(D12:K12,"○")*3+COUNTIF(D12:K12,"△")*1)</f>
        <v>4</v>
      </c>
      <c r="P12" s="86">
        <f>IF($L12="","",SUM(D13,F13,H13,J13,))</f>
        <v>3</v>
      </c>
      <c r="Q12" s="86">
        <f>IF($L12="","",SUM(E13,G13,I13,K13,))</f>
        <v>12</v>
      </c>
      <c r="R12" s="90">
        <f>IF($L12="","",P12-Q12)</f>
        <v>-9</v>
      </c>
      <c r="S12" s="88">
        <f>IF($T12="","",RANK(T12,$T$8:$T$15))</f>
        <v>2</v>
      </c>
      <c r="T12" s="61">
        <f>IF($L12="","",O12*10^9+R12*10^6+P12*10^3-Q12)</f>
        <v>3991002988</v>
      </c>
      <c r="U12" s="80">
        <f>S12</f>
        <v>2</v>
      </c>
      <c r="V12" s="80" t="str">
        <f>C12</f>
        <v>西川FC</v>
      </c>
    </row>
    <row r="13" spans="2:22" ht="18" customHeight="1">
      <c r="B13" s="80"/>
      <c r="C13" s="82"/>
      <c r="D13" s="1">
        <f>IF(I9="","",I9)</f>
        <v>2</v>
      </c>
      <c r="E13" s="1">
        <f>IF(H9="","",H9)</f>
        <v>0</v>
      </c>
      <c r="F13" s="1">
        <f>IF(I11="","",I11)</f>
        <v>1</v>
      </c>
      <c r="G13" s="1">
        <f>IF(H11="","",H11)</f>
        <v>1</v>
      </c>
      <c r="H13" s="3"/>
      <c r="I13" s="3"/>
      <c r="J13" s="53">
        <v>0</v>
      </c>
      <c r="K13" s="55">
        <v>11</v>
      </c>
      <c r="L13" s="85"/>
      <c r="M13" s="80"/>
      <c r="N13" s="81"/>
      <c r="O13" s="84"/>
      <c r="P13" s="87"/>
      <c r="Q13" s="87"/>
      <c r="R13" s="91"/>
      <c r="S13" s="89"/>
      <c r="T13" s="8"/>
      <c r="U13" s="80"/>
      <c r="V13" s="80"/>
    </row>
    <row r="14" spans="2:22" ht="18" customHeight="1">
      <c r="B14" s="80">
        <v>4</v>
      </c>
      <c r="C14" s="82" t="s">
        <v>88</v>
      </c>
      <c r="D14" s="80" t="str">
        <f>IF(D15="","",IF(D15-E15&gt;0,"○",IF(D15-E15=0,"△","●")))</f>
        <v>○</v>
      </c>
      <c r="E14" s="80"/>
      <c r="F14" s="80" t="str">
        <f>IF(F15="","",IF(F15-G15&gt;0,"○",IF(F15-G15=0,"△","●")))</f>
        <v>△</v>
      </c>
      <c r="G14" s="80"/>
      <c r="H14" s="80" t="str">
        <f>IF(H15="","",IF(H15-I15&gt;0,"○",IF(H15-I15=0,"△","●")))</f>
        <v>○</v>
      </c>
      <c r="I14" s="80"/>
      <c r="J14" s="3"/>
      <c r="K14" s="56"/>
      <c r="L14" s="85">
        <f>COUNTIF(D14:K14,"○")</f>
        <v>2</v>
      </c>
      <c r="M14" s="80">
        <f>COUNTIF(D14:K14,"△")</f>
        <v>1</v>
      </c>
      <c r="N14" s="81">
        <f>COUNTIF(D14:K14,"●")</f>
        <v>0</v>
      </c>
      <c r="O14" s="83">
        <f>IF(COUNTBLANK(D14:K14)=30,"",COUNTIF(D14:K14,"○")*3+COUNTIF(D14:K14,"△")*1)</f>
        <v>7</v>
      </c>
      <c r="P14" s="86">
        <f>IF($L14="","",SUM(D15,F15,H15,J15,))</f>
        <v>16</v>
      </c>
      <c r="Q14" s="86">
        <f>IF($L14="","",SUM(E15,G15,I15,K15,))</f>
        <v>3</v>
      </c>
      <c r="R14" s="90">
        <f>IF($L14="","",P14-Q14)</f>
        <v>13</v>
      </c>
      <c r="S14" s="88">
        <f>IF($T14="","",RANK(T14,$T$8:$T$15))</f>
        <v>1</v>
      </c>
      <c r="T14" s="61">
        <f>IF($L14="","",O14*10^9+R14*10^6+P14*10^3-Q14)</f>
        <v>7013015997</v>
      </c>
      <c r="U14" s="80">
        <f>S14</f>
        <v>1</v>
      </c>
      <c r="V14" s="80" t="str">
        <f>C14</f>
        <v>鳥屋野ファイターズ</v>
      </c>
    </row>
    <row r="15" spans="2:22" ht="18" customHeight="1">
      <c r="B15" s="80"/>
      <c r="C15" s="82"/>
      <c r="D15" s="1">
        <f>IF(K9="","",K9)</f>
        <v>2</v>
      </c>
      <c r="E15" s="1">
        <f>IF(J9="","",J9)</f>
        <v>0</v>
      </c>
      <c r="F15" s="1">
        <f>IF(K11="","",K11)</f>
        <v>3</v>
      </c>
      <c r="G15" s="1">
        <f>IF(J11="","",J11)</f>
        <v>3</v>
      </c>
      <c r="H15" s="1">
        <f>IF(K13="","",K13)</f>
        <v>11</v>
      </c>
      <c r="I15" s="1">
        <f>IF(J13="","",J13)</f>
        <v>0</v>
      </c>
      <c r="J15" s="3"/>
      <c r="K15" s="56"/>
      <c r="L15" s="85"/>
      <c r="M15" s="80"/>
      <c r="N15" s="81"/>
      <c r="O15" s="84"/>
      <c r="P15" s="87"/>
      <c r="Q15" s="87"/>
      <c r="R15" s="91"/>
      <c r="S15" s="89"/>
      <c r="T15" s="8"/>
      <c r="U15" s="80"/>
      <c r="V15" s="80"/>
    </row>
    <row r="16" ht="15" customHeight="1">
      <c r="S16" s="2"/>
    </row>
    <row r="17" ht="15" customHeight="1"/>
    <row r="18" ht="15" customHeight="1"/>
    <row r="19" ht="15" customHeight="1">
      <c r="C19" s="5" t="s">
        <v>9</v>
      </c>
    </row>
    <row r="20" ht="15" customHeight="1"/>
    <row r="21" spans="2:22" ht="18" customHeight="1">
      <c r="B21" s="1"/>
      <c r="C21" s="1" t="s">
        <v>6</v>
      </c>
      <c r="D21" s="82" t="str">
        <f>C22</f>
        <v>濁川SC</v>
      </c>
      <c r="E21" s="82"/>
      <c r="F21" s="82" t="str">
        <f>C24</f>
        <v>南浜ダッシャーズ</v>
      </c>
      <c r="G21" s="82"/>
      <c r="H21" s="82" t="str">
        <f>C26</f>
        <v>FCドリーム新潟</v>
      </c>
      <c r="I21" s="82"/>
      <c r="J21" s="82" t="str">
        <f>C28</f>
        <v>紫竹山FC</v>
      </c>
      <c r="K21" s="92"/>
      <c r="L21" s="58" t="s">
        <v>0</v>
      </c>
      <c r="M21" s="1" t="s">
        <v>86</v>
      </c>
      <c r="N21" s="60" t="s">
        <v>1</v>
      </c>
      <c r="O21" s="58" t="s">
        <v>83</v>
      </c>
      <c r="P21" s="1" t="s">
        <v>3</v>
      </c>
      <c r="Q21" s="1" t="s">
        <v>4</v>
      </c>
      <c r="R21" s="1" t="s">
        <v>5</v>
      </c>
      <c r="S21" s="59" t="s">
        <v>2</v>
      </c>
      <c r="T21" s="8"/>
      <c r="U21" s="1" t="s">
        <v>2</v>
      </c>
      <c r="V21" s="1" t="s">
        <v>6</v>
      </c>
    </row>
    <row r="22" spans="2:25" ht="18" customHeight="1">
      <c r="B22" s="80">
        <v>1</v>
      </c>
      <c r="C22" s="82" t="s">
        <v>89</v>
      </c>
      <c r="D22" s="3"/>
      <c r="E22" s="3"/>
      <c r="F22" s="80" t="str">
        <f>IF(F23="","",IF(F23-G23&gt;0,"○",IF(F23-G23=0,"△","●")))</f>
        <v>●</v>
      </c>
      <c r="G22" s="80"/>
      <c r="H22" s="80" t="str">
        <f>IF(H23="","",IF(H23-I23&gt;0,"○",IF(H23-I23=0,"△","●")))</f>
        <v>○</v>
      </c>
      <c r="I22" s="80"/>
      <c r="J22" s="80" t="str">
        <f>IF(J23="","",IF(J23-K23&gt;0,"○",IF(J23-K23=0,"△","●")))</f>
        <v>○</v>
      </c>
      <c r="K22" s="80"/>
      <c r="L22" s="85">
        <f>COUNTIF(D22:K22,"○")</f>
        <v>2</v>
      </c>
      <c r="M22" s="80">
        <f>COUNTIF(D22:K22,"△")</f>
        <v>0</v>
      </c>
      <c r="N22" s="81">
        <f>COUNTIF(D22:K22,"●")</f>
        <v>1</v>
      </c>
      <c r="O22" s="83">
        <f>IF(COUNTBLANK(D22:K22)=30,"",COUNTIF(D22:K22,"○")*3+COUNTIF(D22:K22,"△")*1)</f>
        <v>6</v>
      </c>
      <c r="P22" s="86">
        <f>IF($L22="","",SUM(D23,F23,H23,J23,))</f>
        <v>11</v>
      </c>
      <c r="Q22" s="86">
        <f>IF($L22="","",SUM(E23,G23,I23,K23,))</f>
        <v>4</v>
      </c>
      <c r="R22" s="90">
        <f>IF($L22="","",P22-Q22)</f>
        <v>7</v>
      </c>
      <c r="S22" s="88">
        <f>IF($T22="","",RANK(T22,$T$22:$T$29))</f>
        <v>2</v>
      </c>
      <c r="T22" s="61">
        <f>IF($L22="","",O22*10^9+R22*10^6+P22*10^3-Q22)</f>
        <v>6007010996</v>
      </c>
      <c r="U22" s="80">
        <f>S22</f>
        <v>2</v>
      </c>
      <c r="V22" s="80" t="str">
        <f>C22</f>
        <v>濁川SC</v>
      </c>
      <c r="X22">
        <v>1</v>
      </c>
      <c r="Y22" s="6" t="str">
        <f>VLOOKUP($X$22,$U$22:$V$29,2,)</f>
        <v>南浜ダッシャーズ</v>
      </c>
    </row>
    <row r="23" spans="2:25" ht="18" customHeight="1">
      <c r="B23" s="80"/>
      <c r="C23" s="82"/>
      <c r="D23" s="3"/>
      <c r="E23" s="3"/>
      <c r="F23" s="53">
        <v>0</v>
      </c>
      <c r="G23" s="53">
        <v>1</v>
      </c>
      <c r="H23" s="53">
        <v>4</v>
      </c>
      <c r="I23" s="53">
        <v>1</v>
      </c>
      <c r="J23" s="53">
        <v>7</v>
      </c>
      <c r="K23" s="55">
        <v>2</v>
      </c>
      <c r="L23" s="85"/>
      <c r="M23" s="80"/>
      <c r="N23" s="81"/>
      <c r="O23" s="84"/>
      <c r="P23" s="87"/>
      <c r="Q23" s="87"/>
      <c r="R23" s="91"/>
      <c r="S23" s="89"/>
      <c r="T23" s="8"/>
      <c r="U23" s="80"/>
      <c r="V23" s="80"/>
      <c r="X23">
        <v>2</v>
      </c>
      <c r="Y23" s="6" t="str">
        <f>VLOOKUP($X$23,$U$22:$V$29,2,)</f>
        <v>濁川SC</v>
      </c>
    </row>
    <row r="24" spans="2:25" ht="18" customHeight="1">
      <c r="B24" s="80">
        <v>2</v>
      </c>
      <c r="C24" s="82" t="s">
        <v>77</v>
      </c>
      <c r="D24" s="80" t="str">
        <f>IF(D25="","",IF(D25-E25&gt;0,"○",IF(D25-E25=0,"△","●")))</f>
        <v>○</v>
      </c>
      <c r="E24" s="80"/>
      <c r="F24" s="3"/>
      <c r="G24" s="3"/>
      <c r="H24" s="80" t="str">
        <f>IF(H25="","",IF(H25-I25&gt;0,"○",IF(H25-I25=0,"△","●")))</f>
        <v>○</v>
      </c>
      <c r="I24" s="80"/>
      <c r="J24" s="80" t="str">
        <f>IF(J25="","",IF(J25-K25&gt;0,"○",IF(J25-K25=0,"△","●")))</f>
        <v>○</v>
      </c>
      <c r="K24" s="80"/>
      <c r="L24" s="85">
        <f>COUNTIF(D24:K24,"○")</f>
        <v>3</v>
      </c>
      <c r="M24" s="80">
        <f>COUNTIF(D24:K24,"△")</f>
        <v>0</v>
      </c>
      <c r="N24" s="81">
        <f>COUNTIF(D24:K24,"●")</f>
        <v>0</v>
      </c>
      <c r="O24" s="83">
        <f>IF(COUNTBLANK(D24:K24)=30,"",COUNTIF(D24:K24,"○")*3+COUNTIF(D24:K24,"△")*1)</f>
        <v>9</v>
      </c>
      <c r="P24" s="86">
        <f>IF($L24="","",SUM(D25,F25,H25,J25,))</f>
        <v>6</v>
      </c>
      <c r="Q24" s="86">
        <f>IF($L24="","",SUM(E25,G25,I25,K25,))</f>
        <v>0</v>
      </c>
      <c r="R24" s="90">
        <f>IF($L24="","",P24-Q24)</f>
        <v>6</v>
      </c>
      <c r="S24" s="88">
        <f>IF($T24="","",RANK(T24,$T$22:$T$29))</f>
        <v>1</v>
      </c>
      <c r="T24" s="61">
        <f>IF($L24="","",O24*10^9+R24*10^6+P24*10^3-Q24)</f>
        <v>9006006000</v>
      </c>
      <c r="U24" s="80">
        <f>S24</f>
        <v>1</v>
      </c>
      <c r="V24" s="80" t="str">
        <f>C24</f>
        <v>南浜ダッシャーズ</v>
      </c>
      <c r="X24">
        <v>3</v>
      </c>
      <c r="Y24" s="6" t="str">
        <f>VLOOKUP($X$24,$U$22:$V$29,2,)</f>
        <v>FCドリーム新潟</v>
      </c>
    </row>
    <row r="25" spans="2:25" ht="18" customHeight="1">
      <c r="B25" s="80"/>
      <c r="C25" s="82"/>
      <c r="D25" s="1">
        <f>IF(G23="","",G23)</f>
        <v>1</v>
      </c>
      <c r="E25" s="1">
        <f>IF(F23="","",F23)</f>
        <v>0</v>
      </c>
      <c r="F25" s="3"/>
      <c r="G25" s="3"/>
      <c r="H25" s="53">
        <v>4</v>
      </c>
      <c r="I25" s="53">
        <v>0</v>
      </c>
      <c r="J25" s="53">
        <v>1</v>
      </c>
      <c r="K25" s="55">
        <v>0</v>
      </c>
      <c r="L25" s="85"/>
      <c r="M25" s="80"/>
      <c r="N25" s="81"/>
      <c r="O25" s="84"/>
      <c r="P25" s="87"/>
      <c r="Q25" s="87"/>
      <c r="R25" s="91"/>
      <c r="S25" s="89"/>
      <c r="T25" s="8"/>
      <c r="U25" s="80"/>
      <c r="V25" s="80"/>
      <c r="X25">
        <v>4</v>
      </c>
      <c r="Y25" s="6" t="str">
        <f>VLOOKUP($X$25,$U$22:$V$29,2,)</f>
        <v>紫竹山FC</v>
      </c>
    </row>
    <row r="26" spans="2:22" ht="18" customHeight="1">
      <c r="B26" s="80">
        <v>3</v>
      </c>
      <c r="C26" s="82" t="s">
        <v>78</v>
      </c>
      <c r="D26" s="80" t="str">
        <f>IF(D27="","",IF(D27-E27&gt;0,"○",IF(D27-E27=0,"△","●")))</f>
        <v>●</v>
      </c>
      <c r="E26" s="80"/>
      <c r="F26" s="80" t="str">
        <f>IF(F27="","",IF(F27-G27&gt;0,"○",IF(F27-G27=0,"△","●")))</f>
        <v>●</v>
      </c>
      <c r="G26" s="80"/>
      <c r="H26" s="3"/>
      <c r="I26" s="3"/>
      <c r="J26" s="80" t="str">
        <f>IF(J27="","",IF(J27-K27&gt;0,"○",IF(J27-K27=0,"△","●")))</f>
        <v>○</v>
      </c>
      <c r="K26" s="80"/>
      <c r="L26" s="85">
        <f>COUNTIF(D26:K26,"○")</f>
        <v>1</v>
      </c>
      <c r="M26" s="80">
        <f>COUNTIF(D26:K26,"△")</f>
        <v>0</v>
      </c>
      <c r="N26" s="81">
        <f>COUNTIF(D26:K26,"●")</f>
        <v>2</v>
      </c>
      <c r="O26" s="83">
        <f>IF(COUNTBLANK(D26:K26)=30,"",COUNTIF(D26:K26,"○")*3+COUNTIF(D26:K26,"△")*1)</f>
        <v>3</v>
      </c>
      <c r="P26" s="86">
        <f>IF($L26="","",SUM(D27,F27,H27,J27,))</f>
        <v>4</v>
      </c>
      <c r="Q26" s="86">
        <f>IF($L26="","",SUM(E27,G27,I27,K27,))</f>
        <v>10</v>
      </c>
      <c r="R26" s="90">
        <f>IF($L26="","",P26-Q26)</f>
        <v>-6</v>
      </c>
      <c r="S26" s="88">
        <f>IF($T26="","",RANK(T26,$T$22:$T$29))</f>
        <v>3</v>
      </c>
      <c r="T26" s="61">
        <f>IF($L26="","",O26*10^9+R26*10^6+P26*10^3-Q26)</f>
        <v>2994003990</v>
      </c>
      <c r="U26" s="80">
        <f>S26</f>
        <v>3</v>
      </c>
      <c r="V26" s="80" t="str">
        <f>C26</f>
        <v>FCドリーム新潟</v>
      </c>
    </row>
    <row r="27" spans="2:22" ht="18" customHeight="1">
      <c r="B27" s="80"/>
      <c r="C27" s="82"/>
      <c r="D27" s="1">
        <f>IF(I23="","",I23)</f>
        <v>1</v>
      </c>
      <c r="E27" s="1">
        <f>IF(H23="","",H23)</f>
        <v>4</v>
      </c>
      <c r="F27" s="1">
        <f>IF(I25="","",I25)</f>
        <v>0</v>
      </c>
      <c r="G27" s="1">
        <f>IF(H25="","",H25)</f>
        <v>4</v>
      </c>
      <c r="H27" s="3"/>
      <c r="I27" s="3"/>
      <c r="J27" s="53">
        <v>3</v>
      </c>
      <c r="K27" s="55">
        <v>2</v>
      </c>
      <c r="L27" s="85"/>
      <c r="M27" s="80"/>
      <c r="N27" s="81"/>
      <c r="O27" s="84"/>
      <c r="P27" s="87"/>
      <c r="Q27" s="87"/>
      <c r="R27" s="91"/>
      <c r="S27" s="89"/>
      <c r="T27" s="8"/>
      <c r="U27" s="80"/>
      <c r="V27" s="80"/>
    </row>
    <row r="28" spans="2:22" ht="18" customHeight="1">
      <c r="B28" s="80">
        <v>4</v>
      </c>
      <c r="C28" s="82" t="s">
        <v>90</v>
      </c>
      <c r="D28" s="80" t="str">
        <f>IF(D29="","",IF(D29-E29&gt;0,"○",IF(D29-E29=0,"△","●")))</f>
        <v>●</v>
      </c>
      <c r="E28" s="80"/>
      <c r="F28" s="80" t="str">
        <f>IF(F29="","",IF(F29-G29&gt;0,"○",IF(F29-G29=0,"△","●")))</f>
        <v>●</v>
      </c>
      <c r="G28" s="80"/>
      <c r="H28" s="80" t="str">
        <f>IF(H29="","",IF(H29-I29&gt;0,"○",IF(H29-I29=0,"△","●")))</f>
        <v>●</v>
      </c>
      <c r="I28" s="80"/>
      <c r="J28" s="3"/>
      <c r="K28" s="56"/>
      <c r="L28" s="85">
        <f>COUNTIF(D28:K28,"○")</f>
        <v>0</v>
      </c>
      <c r="M28" s="80">
        <f>COUNTIF(D28:K28,"△")</f>
        <v>0</v>
      </c>
      <c r="N28" s="81">
        <f>COUNTIF(D28:K28,"●")</f>
        <v>3</v>
      </c>
      <c r="O28" s="83">
        <f>IF(COUNTBLANK(D28:K28)=30,"",COUNTIF(D28:K28,"○")*3+COUNTIF(D28:K28,"△")*1)</f>
        <v>0</v>
      </c>
      <c r="P28" s="86">
        <f>IF($L28="","",SUM(D29,F29,H29,J29,))</f>
        <v>4</v>
      </c>
      <c r="Q28" s="86">
        <f>IF($L28="","",SUM(E29,G29,I29,K29,))</f>
        <v>11</v>
      </c>
      <c r="R28" s="90">
        <f>IF($L28="","",P28-Q28)</f>
        <v>-7</v>
      </c>
      <c r="S28" s="88">
        <f>IF($T28="","",RANK(T28,$T$22:$T$29))</f>
        <v>4</v>
      </c>
      <c r="T28" s="61">
        <f>IF($L28="","",O28*10^9+R28*10^6+P28*10^3-Q28)</f>
        <v>-6996011</v>
      </c>
      <c r="U28" s="80">
        <f>S28</f>
        <v>4</v>
      </c>
      <c r="V28" s="80" t="str">
        <f>C28</f>
        <v>紫竹山FC</v>
      </c>
    </row>
    <row r="29" spans="2:22" ht="18" customHeight="1">
      <c r="B29" s="80"/>
      <c r="C29" s="82"/>
      <c r="D29" s="1">
        <f>IF(K23="","",K23)</f>
        <v>2</v>
      </c>
      <c r="E29" s="1">
        <f>IF(J23="","",J23)</f>
        <v>7</v>
      </c>
      <c r="F29" s="1">
        <f>IF(K25="","",K25)</f>
        <v>0</v>
      </c>
      <c r="G29" s="1">
        <f>IF(J25="","",J25)</f>
        <v>1</v>
      </c>
      <c r="H29" s="1">
        <f>IF(K27="","",K27)</f>
        <v>2</v>
      </c>
      <c r="I29" s="1">
        <f>IF(J27="","",J27)</f>
        <v>3</v>
      </c>
      <c r="J29" s="3"/>
      <c r="K29" s="56"/>
      <c r="L29" s="85"/>
      <c r="M29" s="80"/>
      <c r="N29" s="81"/>
      <c r="O29" s="84"/>
      <c r="P29" s="87"/>
      <c r="Q29" s="87"/>
      <c r="R29" s="91"/>
      <c r="S29" s="89"/>
      <c r="T29" s="8"/>
      <c r="U29" s="80"/>
      <c r="V29" s="80"/>
    </row>
    <row r="30" ht="15" customHeight="1">
      <c r="S30" s="2"/>
    </row>
    <row r="31" ht="15" customHeight="1"/>
    <row r="32" ht="15" customHeight="1"/>
    <row r="33" ht="15" customHeight="1"/>
    <row r="34" ht="15" customHeight="1">
      <c r="C34" s="5" t="s">
        <v>10</v>
      </c>
    </row>
    <row r="35" ht="15" customHeight="1"/>
    <row r="36" spans="2:22" ht="18" customHeight="1">
      <c r="B36" s="1"/>
      <c r="C36" s="1" t="s">
        <v>6</v>
      </c>
      <c r="D36" s="82" t="str">
        <f>C37</f>
        <v>寺泊SSC</v>
      </c>
      <c r="E36" s="82"/>
      <c r="F36" s="82" t="str">
        <f>C39</f>
        <v>モノプエンテJrSC</v>
      </c>
      <c r="G36" s="82"/>
      <c r="H36" s="82" t="str">
        <f>C41</f>
        <v>FCシバタ</v>
      </c>
      <c r="I36" s="82"/>
      <c r="J36" s="82" t="str">
        <f>C43</f>
        <v>FC上山ブリーオ</v>
      </c>
      <c r="K36" s="92"/>
      <c r="L36" s="58" t="s">
        <v>0</v>
      </c>
      <c r="M36" s="1" t="s">
        <v>86</v>
      </c>
      <c r="N36" s="54" t="s">
        <v>1</v>
      </c>
      <c r="O36" s="58" t="s">
        <v>83</v>
      </c>
      <c r="P36" s="1" t="s">
        <v>3</v>
      </c>
      <c r="Q36" s="1" t="s">
        <v>4</v>
      </c>
      <c r="R36" s="1" t="s">
        <v>5</v>
      </c>
      <c r="S36" s="59" t="s">
        <v>2</v>
      </c>
      <c r="T36" s="8"/>
      <c r="U36" s="1" t="s">
        <v>2</v>
      </c>
      <c r="V36" s="1" t="s">
        <v>6</v>
      </c>
    </row>
    <row r="37" spans="2:25" ht="18" customHeight="1">
      <c r="B37" s="80">
        <v>1</v>
      </c>
      <c r="C37" s="82" t="s">
        <v>79</v>
      </c>
      <c r="D37" s="3"/>
      <c r="E37" s="3"/>
      <c r="F37" s="80" t="str">
        <f>IF(F38="","",IF(F38-G38&gt;0,"○",IF(F38-G38=0,"△","●")))</f>
        <v>○</v>
      </c>
      <c r="G37" s="80"/>
      <c r="H37" s="80" t="str">
        <f>IF(H38="","",IF(H38-I38&gt;0,"○",IF(H38-I38=0,"△","●")))</f>
        <v>●</v>
      </c>
      <c r="I37" s="80"/>
      <c r="J37" s="80" t="str">
        <f>IF(J38="","",IF(J38-K38&gt;0,"○",IF(J38-K38=0,"△","●")))</f>
        <v>△</v>
      </c>
      <c r="K37" s="80"/>
      <c r="L37" s="85">
        <f>COUNTIF(D37:K37,"○")</f>
        <v>1</v>
      </c>
      <c r="M37" s="80">
        <f>COUNTIF(D37:K37,"△")</f>
        <v>1</v>
      </c>
      <c r="N37" s="81">
        <f>COUNTIF(D37:K37,"●")</f>
        <v>1</v>
      </c>
      <c r="O37" s="83">
        <f>IF(COUNTBLANK(D37:K37)=30,"",COUNTIF(D37:K37,"○")*3+COUNTIF(D37:K37,"△")*1)</f>
        <v>4</v>
      </c>
      <c r="P37" s="86">
        <f>IF($L37="","",SUM(D38,F38,H38,J38,))</f>
        <v>2</v>
      </c>
      <c r="Q37" s="86">
        <f>IF($L37="","",SUM(E38,G38,I38,K38,))</f>
        <v>6</v>
      </c>
      <c r="R37" s="90">
        <f>IF($L37="","",P37-Q37)</f>
        <v>-4</v>
      </c>
      <c r="S37" s="88">
        <f>IF($T37="","",RANK(T37,$T$37:$T$44))</f>
        <v>2</v>
      </c>
      <c r="T37" s="61">
        <f>IF($L37="","",O37*10^9+R37*10^6+P37*10^3-Q37)</f>
        <v>3996001994</v>
      </c>
      <c r="U37" s="80">
        <f>S37</f>
        <v>2</v>
      </c>
      <c r="V37" s="80" t="str">
        <f>C37</f>
        <v>寺泊SSC</v>
      </c>
      <c r="X37">
        <v>1</v>
      </c>
      <c r="Y37" s="6" t="str">
        <f>VLOOKUP($X$37,$U$37:$V$44,2,)</f>
        <v>FCシバタ</v>
      </c>
    </row>
    <row r="38" spans="2:25" ht="18" customHeight="1">
      <c r="B38" s="80"/>
      <c r="C38" s="82"/>
      <c r="D38" s="3"/>
      <c r="E38" s="3"/>
      <c r="F38" s="53">
        <v>1</v>
      </c>
      <c r="G38" s="53">
        <v>0</v>
      </c>
      <c r="H38" s="53">
        <v>0</v>
      </c>
      <c r="I38" s="53">
        <v>5</v>
      </c>
      <c r="J38" s="53">
        <v>1</v>
      </c>
      <c r="K38" s="55">
        <v>1</v>
      </c>
      <c r="L38" s="85"/>
      <c r="M38" s="80"/>
      <c r="N38" s="81"/>
      <c r="O38" s="84"/>
      <c r="P38" s="87"/>
      <c r="Q38" s="87"/>
      <c r="R38" s="91"/>
      <c r="S38" s="89"/>
      <c r="T38" s="8"/>
      <c r="U38" s="80"/>
      <c r="V38" s="80"/>
      <c r="X38">
        <v>2</v>
      </c>
      <c r="Y38" s="6" t="str">
        <f>VLOOKUP($X$38,$U$37:$V$44,2,)</f>
        <v>寺泊SSC</v>
      </c>
    </row>
    <row r="39" spans="2:25" ht="18" customHeight="1">
      <c r="B39" s="80">
        <v>2</v>
      </c>
      <c r="C39" s="82" t="s">
        <v>91</v>
      </c>
      <c r="D39" s="80" t="str">
        <f>IF(D40="","",IF(D40-E40&gt;0,"○",IF(D40-E40=0,"△","●")))</f>
        <v>●</v>
      </c>
      <c r="E39" s="80"/>
      <c r="F39" s="3"/>
      <c r="G39" s="3"/>
      <c r="H39" s="80" t="str">
        <f>IF(H40="","",IF(H40-I40&gt;0,"○",IF(H40-I40=0,"△","●")))</f>
        <v>●</v>
      </c>
      <c r="I39" s="80"/>
      <c r="J39" s="80" t="str">
        <f>IF(J40="","",IF(J40-K40&gt;0,"○",IF(J40-K40=0,"△","●")))</f>
        <v>△</v>
      </c>
      <c r="K39" s="80"/>
      <c r="L39" s="85">
        <f>COUNTIF(D39:K39,"○")</f>
        <v>0</v>
      </c>
      <c r="M39" s="80">
        <f>COUNTIF(D39:K39,"△")</f>
        <v>1</v>
      </c>
      <c r="N39" s="81">
        <f>COUNTIF(D39:K39,"●")</f>
        <v>2</v>
      </c>
      <c r="O39" s="83">
        <f>IF(COUNTBLANK(D39:K39)=30,"",COUNTIF(D39:K39,"○")*3+COUNTIF(D39:K39,"△")*1)</f>
        <v>1</v>
      </c>
      <c r="P39" s="86">
        <f>IF($L39="","",SUM(D40,F40,H40,J40,))</f>
        <v>2</v>
      </c>
      <c r="Q39" s="86">
        <f>IF($L39="","",SUM(E40,G40,I40,K40,))</f>
        <v>10</v>
      </c>
      <c r="R39" s="90">
        <f>IF($L39="","",P39-Q39)</f>
        <v>-8</v>
      </c>
      <c r="S39" s="88">
        <f>IF($T39="","",RANK(T39,$T$37:$T$44))</f>
        <v>4</v>
      </c>
      <c r="T39" s="61">
        <f>IF($L39="","",O39*10^9+R39*10^6+P39*10^3-Q39)</f>
        <v>992001990</v>
      </c>
      <c r="U39" s="80">
        <f>S39</f>
        <v>4</v>
      </c>
      <c r="V39" s="80" t="str">
        <f>C39</f>
        <v>モノプエンテJrSC</v>
      </c>
      <c r="X39">
        <v>3</v>
      </c>
      <c r="Y39" s="6" t="str">
        <f>VLOOKUP($X$39,$U$37:$V$44,2,)</f>
        <v>FC上山ブリーオ</v>
      </c>
    </row>
    <row r="40" spans="2:25" ht="18" customHeight="1">
      <c r="B40" s="80"/>
      <c r="C40" s="82"/>
      <c r="D40" s="1">
        <f>IF(G38="","",G38)</f>
        <v>0</v>
      </c>
      <c r="E40" s="1">
        <f>IF(F38="","",F38)</f>
        <v>1</v>
      </c>
      <c r="F40" s="3"/>
      <c r="G40" s="3"/>
      <c r="H40" s="53">
        <v>1</v>
      </c>
      <c r="I40" s="53">
        <v>8</v>
      </c>
      <c r="J40" s="53">
        <v>1</v>
      </c>
      <c r="K40" s="55">
        <v>1</v>
      </c>
      <c r="L40" s="85"/>
      <c r="M40" s="80"/>
      <c r="N40" s="81"/>
      <c r="O40" s="84"/>
      <c r="P40" s="87"/>
      <c r="Q40" s="87"/>
      <c r="R40" s="91"/>
      <c r="S40" s="89"/>
      <c r="T40" s="8"/>
      <c r="U40" s="80"/>
      <c r="V40" s="80"/>
      <c r="X40">
        <v>4</v>
      </c>
      <c r="Y40" s="6" t="str">
        <f>VLOOKUP($X$40,$U$37:$V$44,2,)</f>
        <v>モノプエンテJrSC</v>
      </c>
    </row>
    <row r="41" spans="2:22" ht="18" customHeight="1">
      <c r="B41" s="80">
        <v>3</v>
      </c>
      <c r="C41" s="82" t="s">
        <v>93</v>
      </c>
      <c r="D41" s="80" t="str">
        <f>IF(D42="","",IF(D42-E42&gt;0,"○",IF(D42-E42=0,"△","●")))</f>
        <v>○</v>
      </c>
      <c r="E41" s="80"/>
      <c r="F41" s="80" t="str">
        <f>IF(F42="","",IF(F42-G42&gt;0,"○",IF(F42-G42=0,"△","●")))</f>
        <v>○</v>
      </c>
      <c r="G41" s="80"/>
      <c r="H41" s="3"/>
      <c r="I41" s="3"/>
      <c r="J41" s="80" t="str">
        <f>IF(J42="","",IF(J42-K42&gt;0,"○",IF(J42-K42=0,"△","●")))</f>
        <v>○</v>
      </c>
      <c r="K41" s="80"/>
      <c r="L41" s="85">
        <f>COUNTIF(D41:K41,"○")</f>
        <v>3</v>
      </c>
      <c r="M41" s="80">
        <f>COUNTIF(D41:K41,"△")</f>
        <v>0</v>
      </c>
      <c r="N41" s="81">
        <f>COUNTIF(D41:K41,"●")</f>
        <v>0</v>
      </c>
      <c r="O41" s="83">
        <f>IF(COUNTBLANK(D41:K41)=30,"",COUNTIF(D41:K41,"○")*3+COUNTIF(D41:K41,"△")*1)</f>
        <v>9</v>
      </c>
      <c r="P41" s="86">
        <f>IF($L41="","",SUM(D42,F42,H42,J42,))</f>
        <v>16</v>
      </c>
      <c r="Q41" s="86">
        <f>IF($L41="","",SUM(E42,G42,I42,K42,))</f>
        <v>1</v>
      </c>
      <c r="R41" s="90">
        <f>IF($L41="","",P41-Q41)</f>
        <v>15</v>
      </c>
      <c r="S41" s="88">
        <f>IF($T41="","",RANK(T41,$T$37:$T$44))</f>
        <v>1</v>
      </c>
      <c r="T41" s="61">
        <f>IF($L41="","",O41*10^9+R41*10^6+P41*10^3-Q41)</f>
        <v>9015015999</v>
      </c>
      <c r="U41" s="80">
        <f>S41</f>
        <v>1</v>
      </c>
      <c r="V41" s="80" t="str">
        <f>C41</f>
        <v>FCシバタ</v>
      </c>
    </row>
    <row r="42" spans="2:22" ht="18" customHeight="1">
      <c r="B42" s="80"/>
      <c r="C42" s="82"/>
      <c r="D42" s="1">
        <f>IF(I38="","",I38)</f>
        <v>5</v>
      </c>
      <c r="E42" s="1">
        <f>IF(H38="","",H38)</f>
        <v>0</v>
      </c>
      <c r="F42" s="1">
        <f>IF(I40="","",I40)</f>
        <v>8</v>
      </c>
      <c r="G42" s="1">
        <f>IF(H40="","",H40)</f>
        <v>1</v>
      </c>
      <c r="H42" s="3"/>
      <c r="I42" s="3"/>
      <c r="J42" s="53">
        <v>3</v>
      </c>
      <c r="K42" s="55">
        <v>0</v>
      </c>
      <c r="L42" s="85"/>
      <c r="M42" s="80"/>
      <c r="N42" s="81"/>
      <c r="O42" s="84"/>
      <c r="P42" s="87"/>
      <c r="Q42" s="87"/>
      <c r="R42" s="91"/>
      <c r="S42" s="89"/>
      <c r="T42" s="8"/>
      <c r="U42" s="80"/>
      <c r="V42" s="80"/>
    </row>
    <row r="43" spans="2:22" ht="18" customHeight="1">
      <c r="B43" s="80">
        <v>4</v>
      </c>
      <c r="C43" s="82" t="s">
        <v>92</v>
      </c>
      <c r="D43" s="80" t="str">
        <f>IF(D44="","",IF(D44-E44&gt;0,"○",IF(D44-E44=0,"△","●")))</f>
        <v>△</v>
      </c>
      <c r="E43" s="80"/>
      <c r="F43" s="80" t="str">
        <f>IF(F44="","",IF(F44-G44&gt;0,"○",IF(F44-G44=0,"△","●")))</f>
        <v>△</v>
      </c>
      <c r="G43" s="80"/>
      <c r="H43" s="80" t="str">
        <f>IF(H44="","",IF(H44-I44&gt;0,"○",IF(H44-I44=0,"△","●")))</f>
        <v>●</v>
      </c>
      <c r="I43" s="80"/>
      <c r="J43" s="3"/>
      <c r="K43" s="56"/>
      <c r="L43" s="85">
        <f>COUNTIF(D43:K43,"○")</f>
        <v>0</v>
      </c>
      <c r="M43" s="80">
        <f>COUNTIF(D43:K43,"△")</f>
        <v>2</v>
      </c>
      <c r="N43" s="81">
        <f>COUNTIF(D43:K43,"●")</f>
        <v>1</v>
      </c>
      <c r="O43" s="83">
        <f>IF(COUNTBLANK(D43:K43)=30,"",COUNTIF(D43:K43,"○")*3+COUNTIF(D43:K43,"△")*1)</f>
        <v>2</v>
      </c>
      <c r="P43" s="86">
        <f>IF($L43="","",SUM(D44,F44,H44,J44,))</f>
        <v>2</v>
      </c>
      <c r="Q43" s="86">
        <f>IF($L43="","",SUM(E44,G44,I44,K44,))</f>
        <v>5</v>
      </c>
      <c r="R43" s="90">
        <f>IF($L43="","",P43-Q43)</f>
        <v>-3</v>
      </c>
      <c r="S43" s="88">
        <f>IF($T43="","",RANK(T43,$T$37:$T$44))</f>
        <v>3</v>
      </c>
      <c r="T43" s="61">
        <f>IF($L43="","",O43*10^9+R43*10^6+P43*10^3-Q43)</f>
        <v>1997001995</v>
      </c>
      <c r="U43" s="80">
        <f>S43</f>
        <v>3</v>
      </c>
      <c r="V43" s="80" t="str">
        <f>C43</f>
        <v>FC上山ブリーオ</v>
      </c>
    </row>
    <row r="44" spans="2:22" ht="18" customHeight="1">
      <c r="B44" s="80"/>
      <c r="C44" s="82"/>
      <c r="D44" s="1">
        <f>IF(K38="","",K38)</f>
        <v>1</v>
      </c>
      <c r="E44" s="1">
        <f>IF(J38="","",J38)</f>
        <v>1</v>
      </c>
      <c r="F44" s="1">
        <f>IF(K40="","",K40)</f>
        <v>1</v>
      </c>
      <c r="G44" s="1">
        <f>IF(J40="","",J40)</f>
        <v>1</v>
      </c>
      <c r="H44" s="1">
        <f>IF(K42="","",K42)</f>
        <v>0</v>
      </c>
      <c r="I44" s="1">
        <f>IF(J42="","",J42)</f>
        <v>3</v>
      </c>
      <c r="J44" s="3"/>
      <c r="K44" s="56"/>
      <c r="L44" s="85"/>
      <c r="M44" s="80"/>
      <c r="N44" s="81"/>
      <c r="O44" s="84"/>
      <c r="P44" s="87"/>
      <c r="Q44" s="87"/>
      <c r="R44" s="91"/>
      <c r="S44" s="89"/>
      <c r="T44" s="8"/>
      <c r="U44" s="80"/>
      <c r="V44" s="80"/>
    </row>
    <row r="45" ht="15" customHeight="1">
      <c r="S45" s="2"/>
    </row>
    <row r="46" ht="15" customHeight="1"/>
    <row r="47" ht="15" customHeight="1"/>
    <row r="48" ht="15" customHeight="1">
      <c r="C48" s="5" t="s">
        <v>11</v>
      </c>
    </row>
    <row r="49" ht="15" customHeight="1"/>
    <row r="50" spans="2:22" ht="18" customHeight="1">
      <c r="B50" s="1"/>
      <c r="C50" s="1" t="s">
        <v>6</v>
      </c>
      <c r="D50" s="82" t="str">
        <f>C51</f>
        <v>新津SSS</v>
      </c>
      <c r="E50" s="82"/>
      <c r="F50" s="82" t="str">
        <f>C53</f>
        <v>Noedegrati Sanjo FC</v>
      </c>
      <c r="G50" s="82"/>
      <c r="H50" s="82" t="str">
        <f>C55</f>
        <v>浜浦コスモス</v>
      </c>
      <c r="I50" s="82"/>
      <c r="J50" s="82" t="str">
        <f>C57</f>
        <v>女池パイレーツ</v>
      </c>
      <c r="K50" s="92"/>
      <c r="L50" s="58" t="s">
        <v>0</v>
      </c>
      <c r="M50" s="1" t="s">
        <v>86</v>
      </c>
      <c r="N50" s="54" t="s">
        <v>1</v>
      </c>
      <c r="O50" s="58" t="s">
        <v>83</v>
      </c>
      <c r="P50" s="1" t="s">
        <v>3</v>
      </c>
      <c r="Q50" s="1" t="s">
        <v>4</v>
      </c>
      <c r="R50" s="1" t="s">
        <v>5</v>
      </c>
      <c r="S50" s="59" t="s">
        <v>2</v>
      </c>
      <c r="T50" s="8"/>
      <c r="U50" s="1" t="s">
        <v>2</v>
      </c>
      <c r="V50" s="1" t="s">
        <v>6</v>
      </c>
    </row>
    <row r="51" spans="2:25" ht="18" customHeight="1">
      <c r="B51" s="80">
        <v>1</v>
      </c>
      <c r="C51" s="82" t="s">
        <v>80</v>
      </c>
      <c r="D51" s="3"/>
      <c r="E51" s="3"/>
      <c r="F51" s="80" t="str">
        <f>IF(F52="","",IF(F52-G52&gt;0,"○",IF(F52-G52=0,"△","●")))</f>
        <v>○</v>
      </c>
      <c r="G51" s="80"/>
      <c r="H51" s="80" t="str">
        <f>IF(H52="","",IF(H52-I52&gt;0,"○",IF(H52-I52=0,"△","●")))</f>
        <v>○</v>
      </c>
      <c r="I51" s="80"/>
      <c r="J51" s="80" t="str">
        <f>IF(J52="","",IF(J52-K52&gt;0,"○",IF(J52-K52=0,"△","●")))</f>
        <v>●</v>
      </c>
      <c r="K51" s="80"/>
      <c r="L51" s="85">
        <f>COUNTIF(D51:K51,"○")</f>
        <v>2</v>
      </c>
      <c r="M51" s="80">
        <f>COUNTIF(D51:K51,"△")</f>
        <v>0</v>
      </c>
      <c r="N51" s="81">
        <f>COUNTIF(D51:K51,"●")</f>
        <v>1</v>
      </c>
      <c r="O51" s="83">
        <f>IF(COUNTBLANK(D51:K51)=30,"",COUNTIF(D51:K51,"○")*3+COUNTIF(D51:K51,"△")*1)</f>
        <v>6</v>
      </c>
      <c r="P51" s="86">
        <f>IF($L51="","",SUM(D52,F52,H52,J52,))</f>
        <v>6</v>
      </c>
      <c r="Q51" s="86">
        <f>IF($L51="","",SUM(E52,G52,I52,K52,))</f>
        <v>1</v>
      </c>
      <c r="R51" s="90">
        <f>IF($L51="","",P51-Q51)</f>
        <v>5</v>
      </c>
      <c r="S51" s="88">
        <f>IF($T51="","",RANK(T51,$T$51:$T$58))</f>
        <v>1</v>
      </c>
      <c r="T51" s="61">
        <f>IF($L51="","",O51*10^9+R51*10^6+P51*10^3-Q51)</f>
        <v>6005005999</v>
      </c>
      <c r="U51" s="80">
        <f>S51</f>
        <v>1</v>
      </c>
      <c r="V51" s="80" t="str">
        <f>C51</f>
        <v>新津SSS</v>
      </c>
      <c r="X51">
        <v>1</v>
      </c>
      <c r="Y51" s="6" t="str">
        <f>VLOOKUP($X$51,$U$51:$V$58,2,)</f>
        <v>新津SSS</v>
      </c>
    </row>
    <row r="52" spans="2:25" ht="18" customHeight="1">
      <c r="B52" s="80"/>
      <c r="C52" s="82"/>
      <c r="D52" s="3"/>
      <c r="E52" s="3"/>
      <c r="F52" s="53">
        <v>4</v>
      </c>
      <c r="G52" s="53">
        <v>0</v>
      </c>
      <c r="H52" s="53">
        <v>2</v>
      </c>
      <c r="I52" s="53">
        <v>0</v>
      </c>
      <c r="J52" s="53">
        <v>0</v>
      </c>
      <c r="K52" s="55">
        <v>1</v>
      </c>
      <c r="L52" s="85"/>
      <c r="M52" s="80"/>
      <c r="N52" s="81"/>
      <c r="O52" s="84"/>
      <c r="P52" s="87"/>
      <c r="Q52" s="87"/>
      <c r="R52" s="91"/>
      <c r="S52" s="89"/>
      <c r="T52" s="8"/>
      <c r="U52" s="80"/>
      <c r="V52" s="80"/>
      <c r="X52">
        <v>2</v>
      </c>
      <c r="Y52" s="6" t="str">
        <f>VLOOKUP($X$52,$U$51:$V$58,2,)</f>
        <v>浜浦コスモス</v>
      </c>
    </row>
    <row r="53" spans="2:25" ht="18" customHeight="1">
      <c r="B53" s="80">
        <v>2</v>
      </c>
      <c r="C53" s="82" t="s">
        <v>95</v>
      </c>
      <c r="D53" s="80" t="str">
        <f>IF(D54="","",IF(D54-E54&gt;0,"○",IF(D54-E54=0,"△","●")))</f>
        <v>●</v>
      </c>
      <c r="E53" s="80"/>
      <c r="F53" s="3"/>
      <c r="G53" s="3"/>
      <c r="H53" s="80" t="str">
        <f>IF(H54="","",IF(H54-I54&gt;0,"○",IF(H54-I54=0,"△","●")))</f>
        <v>●</v>
      </c>
      <c r="I53" s="80"/>
      <c r="J53" s="80" t="str">
        <f>IF(J54="","",IF(J54-K54&gt;0,"○",IF(J54-K54=0,"△","●")))</f>
        <v>△</v>
      </c>
      <c r="K53" s="80"/>
      <c r="L53" s="85">
        <f>COUNTIF(D53:K53,"○")</f>
        <v>0</v>
      </c>
      <c r="M53" s="80">
        <f>COUNTIF(D53:K53,"△")</f>
        <v>1</v>
      </c>
      <c r="N53" s="81">
        <f>COUNTIF(D53:K53,"●")</f>
        <v>2</v>
      </c>
      <c r="O53" s="83">
        <f>IF(COUNTBLANK(D53:K53)=30,"",COUNTIF(D53:K53,"○")*3+COUNTIF(D53:K53,"△")*1)</f>
        <v>1</v>
      </c>
      <c r="P53" s="86">
        <f>IF($L53="","",SUM(D54,F54,H54,J54,))</f>
        <v>2</v>
      </c>
      <c r="Q53" s="86">
        <f>IF($L53="","",SUM(E54,G54,I54,K54,))</f>
        <v>8</v>
      </c>
      <c r="R53" s="90">
        <f>IF($L53="","",P53-Q53)</f>
        <v>-6</v>
      </c>
      <c r="S53" s="88">
        <f>IF($T53="","",RANK(T53,$T$51:$T$58))</f>
        <v>4</v>
      </c>
      <c r="T53" s="61">
        <f>IF($L53="","",O53*10^9+R53*10^6+P53*10^3-Q53)</f>
        <v>994001992</v>
      </c>
      <c r="U53" s="80">
        <f>S53</f>
        <v>4</v>
      </c>
      <c r="V53" s="80" t="str">
        <f>C53</f>
        <v>Noedegrati Sanjo FC</v>
      </c>
      <c r="X53">
        <v>3</v>
      </c>
      <c r="Y53" s="6" t="str">
        <f>VLOOKUP($X$53,$U$51:$V$58,2,)</f>
        <v>女池パイレーツ</v>
      </c>
    </row>
    <row r="54" spans="2:25" ht="18" customHeight="1">
      <c r="B54" s="80"/>
      <c r="C54" s="82"/>
      <c r="D54" s="1">
        <f>IF(G52="","",G52)</f>
        <v>0</v>
      </c>
      <c r="E54" s="1">
        <f>IF(F52="","",F52)</f>
        <v>4</v>
      </c>
      <c r="F54" s="3"/>
      <c r="G54" s="3"/>
      <c r="H54" s="53">
        <v>0</v>
      </c>
      <c r="I54" s="53">
        <v>2</v>
      </c>
      <c r="J54" s="53">
        <v>2</v>
      </c>
      <c r="K54" s="55">
        <v>2</v>
      </c>
      <c r="L54" s="85"/>
      <c r="M54" s="80"/>
      <c r="N54" s="81"/>
      <c r="O54" s="84"/>
      <c r="P54" s="87"/>
      <c r="Q54" s="87"/>
      <c r="R54" s="91"/>
      <c r="S54" s="89"/>
      <c r="T54" s="8"/>
      <c r="U54" s="80"/>
      <c r="V54" s="80"/>
      <c r="X54">
        <v>4</v>
      </c>
      <c r="Y54" s="6" t="str">
        <f>VLOOKUP($X$54,$U$51:$V$58,2,)</f>
        <v>Noedegrati Sanjo FC</v>
      </c>
    </row>
    <row r="55" spans="2:22" ht="18" customHeight="1">
      <c r="B55" s="80">
        <v>3</v>
      </c>
      <c r="C55" s="82" t="s">
        <v>81</v>
      </c>
      <c r="D55" s="80" t="str">
        <f>IF(D56="","",IF(D56-E56&gt;0,"○",IF(D56-E56=0,"△","●")))</f>
        <v>●</v>
      </c>
      <c r="E55" s="80"/>
      <c r="F55" s="80" t="str">
        <f>IF(F56="","",IF(F56-G56&gt;0,"○",IF(F56-G56=0,"△","●")))</f>
        <v>○</v>
      </c>
      <c r="G55" s="80"/>
      <c r="H55" s="3"/>
      <c r="I55" s="3"/>
      <c r="J55" s="80" t="str">
        <f>IF(J56="","",IF(J56-K56&gt;0,"○",IF(J56-K56=0,"△","●")))</f>
        <v>○</v>
      </c>
      <c r="K55" s="80"/>
      <c r="L55" s="85">
        <f>COUNTIF(D55:K55,"○")</f>
        <v>2</v>
      </c>
      <c r="M55" s="80">
        <f>COUNTIF(D55:K55,"△")</f>
        <v>0</v>
      </c>
      <c r="N55" s="81">
        <f>COUNTIF(D55:K55,"●")</f>
        <v>1</v>
      </c>
      <c r="O55" s="83">
        <f>IF(COUNTBLANK(D55:K55)=30,"",COUNTIF(D55:K55,"○")*3+COUNTIF(D55:K55,"△")*1)</f>
        <v>6</v>
      </c>
      <c r="P55" s="86">
        <f>IF($L55="","",SUM(D56,F56,H56,J56,))</f>
        <v>3</v>
      </c>
      <c r="Q55" s="86">
        <f>IF($L55="","",SUM(E56,G56,I56,K56,))</f>
        <v>2</v>
      </c>
      <c r="R55" s="90">
        <f>IF($L55="","",P55-Q55)</f>
        <v>1</v>
      </c>
      <c r="S55" s="88">
        <f>IF($T55="","",RANK(T55,$T$51:$T$58))</f>
        <v>2</v>
      </c>
      <c r="T55" s="61">
        <f>IF($L55="","",O55*10^9+R55*10^6+P55*10^3-Q55)</f>
        <v>6001002998</v>
      </c>
      <c r="U55" s="80">
        <f>S55</f>
        <v>2</v>
      </c>
      <c r="V55" s="80" t="str">
        <f>C55</f>
        <v>浜浦コスモス</v>
      </c>
    </row>
    <row r="56" spans="2:22" ht="18" customHeight="1">
      <c r="B56" s="80"/>
      <c r="C56" s="82"/>
      <c r="D56" s="1">
        <f>IF(I52="","",I52)</f>
        <v>0</v>
      </c>
      <c r="E56" s="1">
        <f>IF(H52="","",H52)</f>
        <v>2</v>
      </c>
      <c r="F56" s="1">
        <f>IF(I54="","",I54)</f>
        <v>2</v>
      </c>
      <c r="G56" s="1">
        <f>IF(H54="","",H54)</f>
        <v>0</v>
      </c>
      <c r="H56" s="3"/>
      <c r="I56" s="3"/>
      <c r="J56" s="53">
        <v>1</v>
      </c>
      <c r="K56" s="55">
        <v>0</v>
      </c>
      <c r="L56" s="85"/>
      <c r="M56" s="80"/>
      <c r="N56" s="81"/>
      <c r="O56" s="84"/>
      <c r="P56" s="87"/>
      <c r="Q56" s="87"/>
      <c r="R56" s="91"/>
      <c r="S56" s="89"/>
      <c r="T56" s="8"/>
      <c r="U56" s="80"/>
      <c r="V56" s="80"/>
    </row>
    <row r="57" spans="2:22" ht="18" customHeight="1">
      <c r="B57" s="80">
        <v>4</v>
      </c>
      <c r="C57" s="82" t="s">
        <v>94</v>
      </c>
      <c r="D57" s="80" t="str">
        <f>IF(D58="","",IF(D58-E58&gt;0,"○",IF(D58-E58=0,"△","●")))</f>
        <v>○</v>
      </c>
      <c r="E57" s="80"/>
      <c r="F57" s="80" t="str">
        <f>IF(F58="","",IF(F58-G58&gt;0,"○",IF(F58-G58=0,"△","●")))</f>
        <v>△</v>
      </c>
      <c r="G57" s="80"/>
      <c r="H57" s="80" t="str">
        <f>IF(H58="","",IF(H58-I58&gt;0,"○",IF(H58-I58=0,"△","●")))</f>
        <v>●</v>
      </c>
      <c r="I57" s="80"/>
      <c r="J57" s="3"/>
      <c r="K57" s="56"/>
      <c r="L57" s="85">
        <f>COUNTIF(D57:K57,"○")</f>
        <v>1</v>
      </c>
      <c r="M57" s="80">
        <f>COUNTIF(D57:K57,"△")</f>
        <v>1</v>
      </c>
      <c r="N57" s="81">
        <f>COUNTIF(D57:K57,"●")</f>
        <v>1</v>
      </c>
      <c r="O57" s="83">
        <f>IF(COUNTBLANK(D57:K57)=30,"",COUNTIF(D57:K57,"○")*3+COUNTIF(D57:K57,"△")*1)</f>
        <v>4</v>
      </c>
      <c r="P57" s="86">
        <f>IF($L57="","",SUM(D58,F58,H58,J58,))</f>
        <v>3</v>
      </c>
      <c r="Q57" s="86">
        <f>IF($L57="","",SUM(E58,G58,I58,K58,))</f>
        <v>3</v>
      </c>
      <c r="R57" s="90">
        <f>IF($L57="","",P57-Q57)</f>
        <v>0</v>
      </c>
      <c r="S57" s="88">
        <f>IF($T57="","",RANK(T57,$T$51:$T$58))</f>
        <v>3</v>
      </c>
      <c r="T57" s="61">
        <f>IF($L57="","",O57*10^9+R57*10^6+P57*10^3-Q57)</f>
        <v>4000002997</v>
      </c>
      <c r="U57" s="80">
        <f>S57</f>
        <v>3</v>
      </c>
      <c r="V57" s="80" t="str">
        <f>C57</f>
        <v>女池パイレーツ</v>
      </c>
    </row>
    <row r="58" spans="2:22" ht="18" customHeight="1">
      <c r="B58" s="80"/>
      <c r="C58" s="82"/>
      <c r="D58" s="1">
        <f>IF(K52="","",K52)</f>
        <v>1</v>
      </c>
      <c r="E58" s="1">
        <f>IF(J52="","",J52)</f>
        <v>0</v>
      </c>
      <c r="F58" s="1">
        <f>IF(K54="","",K54)</f>
        <v>2</v>
      </c>
      <c r="G58" s="1">
        <f>IF(J54="","",J54)</f>
        <v>2</v>
      </c>
      <c r="H58" s="1">
        <f>IF(K56="","",K56)</f>
        <v>0</v>
      </c>
      <c r="I58" s="1">
        <f>IF(J56="","",J56)</f>
        <v>1</v>
      </c>
      <c r="J58" s="3"/>
      <c r="K58" s="56"/>
      <c r="L58" s="85"/>
      <c r="M58" s="80"/>
      <c r="N58" s="81"/>
      <c r="O58" s="84"/>
      <c r="P58" s="87"/>
      <c r="Q58" s="87"/>
      <c r="R58" s="91"/>
      <c r="S58" s="89"/>
      <c r="T58" s="8"/>
      <c r="U58" s="80"/>
      <c r="V58" s="80"/>
    </row>
    <row r="59" ht="15" customHeight="1">
      <c r="S59" s="2"/>
    </row>
    <row r="64" spans="15:17" ht="13.5">
      <c r="O64" s="65"/>
      <c r="P64" s="65"/>
      <c r="Q64" s="65"/>
    </row>
    <row r="65" spans="15:19" ht="18.75">
      <c r="O65" s="65"/>
      <c r="P65" s="95">
        <f>IF($M65="","",SUM(#REF!,#REF!,B66,E66,))</f>
      </c>
      <c r="Q65" s="57"/>
      <c r="R65" s="95">
        <f>IF($M65="","",N65-P65)</f>
      </c>
      <c r="S65" s="57"/>
    </row>
    <row r="66" spans="15:19" ht="18.75">
      <c r="O66" s="65"/>
      <c r="P66" s="96"/>
      <c r="Q66" s="57"/>
      <c r="R66" s="95"/>
      <c r="S66" s="57"/>
    </row>
    <row r="67" spans="15:17" ht="13.5">
      <c r="O67" s="65"/>
      <c r="P67" s="65"/>
      <c r="Q67" s="65"/>
    </row>
  </sheetData>
  <sheetProtection/>
  <mergeCells count="258">
    <mergeCell ref="U57:U58"/>
    <mergeCell ref="V57:V58"/>
    <mergeCell ref="P65:P66"/>
    <mergeCell ref="R65:R66"/>
    <mergeCell ref="S57:S58"/>
    <mergeCell ref="Q57:Q58"/>
    <mergeCell ref="R57:R58"/>
    <mergeCell ref="P57:P58"/>
    <mergeCell ref="U53:U54"/>
    <mergeCell ref="V53:V54"/>
    <mergeCell ref="U55:U56"/>
    <mergeCell ref="V55:V56"/>
    <mergeCell ref="U43:U44"/>
    <mergeCell ref="V43:V44"/>
    <mergeCell ref="U51:U52"/>
    <mergeCell ref="V51:V52"/>
    <mergeCell ref="U39:U40"/>
    <mergeCell ref="V39:V40"/>
    <mergeCell ref="U41:U42"/>
    <mergeCell ref="V41:V42"/>
    <mergeCell ref="U28:U29"/>
    <mergeCell ref="V28:V29"/>
    <mergeCell ref="U37:U38"/>
    <mergeCell ref="V37:V38"/>
    <mergeCell ref="V22:V23"/>
    <mergeCell ref="U24:U25"/>
    <mergeCell ref="V24:V25"/>
    <mergeCell ref="U26:U27"/>
    <mergeCell ref="V26:V27"/>
    <mergeCell ref="O26:O27"/>
    <mergeCell ref="P26:P27"/>
    <mergeCell ref="Q26:Q27"/>
    <mergeCell ref="U22:U23"/>
    <mergeCell ref="S26:S27"/>
    <mergeCell ref="Q24:Q25"/>
    <mergeCell ref="R26:R27"/>
    <mergeCell ref="F22:G22"/>
    <mergeCell ref="H22:I22"/>
    <mergeCell ref="J22:K22"/>
    <mergeCell ref="L26:L27"/>
    <mergeCell ref="M26:M27"/>
    <mergeCell ref="N26:N27"/>
    <mergeCell ref="S22:S23"/>
    <mergeCell ref="L22:L23"/>
    <mergeCell ref="M22:M23"/>
    <mergeCell ref="N22:N23"/>
    <mergeCell ref="O22:O23"/>
    <mergeCell ref="P22:P23"/>
    <mergeCell ref="Q22:Q23"/>
    <mergeCell ref="R22:R23"/>
    <mergeCell ref="C28:C29"/>
    <mergeCell ref="B22:B23"/>
    <mergeCell ref="B24:B25"/>
    <mergeCell ref="B26:B27"/>
    <mergeCell ref="B28:B29"/>
    <mergeCell ref="J7:K7"/>
    <mergeCell ref="C22:C23"/>
    <mergeCell ref="C24:C25"/>
    <mergeCell ref="C26:C27"/>
    <mergeCell ref="H10:I10"/>
    <mergeCell ref="D7:E7"/>
    <mergeCell ref="F7:G7"/>
    <mergeCell ref="H7:I7"/>
    <mergeCell ref="J8:K8"/>
    <mergeCell ref="D14:E14"/>
    <mergeCell ref="J10:K10"/>
    <mergeCell ref="F14:G14"/>
    <mergeCell ref="J12:K12"/>
    <mergeCell ref="H14:I14"/>
    <mergeCell ref="F8:G8"/>
    <mergeCell ref="D10:E10"/>
    <mergeCell ref="H8:I8"/>
    <mergeCell ref="D12:E12"/>
    <mergeCell ref="B8:B9"/>
    <mergeCell ref="B10:B11"/>
    <mergeCell ref="B12:B13"/>
    <mergeCell ref="F12:G12"/>
    <mergeCell ref="B14:B15"/>
    <mergeCell ref="C8:C9"/>
    <mergeCell ref="C10:C11"/>
    <mergeCell ref="C12:C13"/>
    <mergeCell ref="C14:C15"/>
    <mergeCell ref="S8:S9"/>
    <mergeCell ref="S10:S11"/>
    <mergeCell ref="S12:S13"/>
    <mergeCell ref="S14:S15"/>
    <mergeCell ref="L8:L9"/>
    <mergeCell ref="L10:L11"/>
    <mergeCell ref="L12:L13"/>
    <mergeCell ref="L14:L15"/>
    <mergeCell ref="M8:M9"/>
    <mergeCell ref="M10:M11"/>
    <mergeCell ref="M12:M13"/>
    <mergeCell ref="M14:M15"/>
    <mergeCell ref="N8:N9"/>
    <mergeCell ref="N10:N11"/>
    <mergeCell ref="N12:N13"/>
    <mergeCell ref="N14:N15"/>
    <mergeCell ref="O8:O9"/>
    <mergeCell ref="O10:O11"/>
    <mergeCell ref="O12:O13"/>
    <mergeCell ref="O14:O15"/>
    <mergeCell ref="P12:P13"/>
    <mergeCell ref="P14:P15"/>
    <mergeCell ref="Q8:Q9"/>
    <mergeCell ref="Q10:Q11"/>
    <mergeCell ref="Q12:Q13"/>
    <mergeCell ref="Q14:Q15"/>
    <mergeCell ref="R8:R9"/>
    <mergeCell ref="R10:R11"/>
    <mergeCell ref="R12:R13"/>
    <mergeCell ref="R14:R15"/>
    <mergeCell ref="D21:E21"/>
    <mergeCell ref="F21:G21"/>
    <mergeCell ref="H21:I21"/>
    <mergeCell ref="J21:K21"/>
    <mergeCell ref="P8:P9"/>
    <mergeCell ref="P10:P11"/>
    <mergeCell ref="D24:E24"/>
    <mergeCell ref="H24:I24"/>
    <mergeCell ref="J24:K24"/>
    <mergeCell ref="S24:S25"/>
    <mergeCell ref="L24:L25"/>
    <mergeCell ref="M24:M25"/>
    <mergeCell ref="N24:N25"/>
    <mergeCell ref="R24:R25"/>
    <mergeCell ref="O24:O25"/>
    <mergeCell ref="P24:P25"/>
    <mergeCell ref="S28:S29"/>
    <mergeCell ref="L28:L29"/>
    <mergeCell ref="M28:M29"/>
    <mergeCell ref="N28:N29"/>
    <mergeCell ref="O28:O29"/>
    <mergeCell ref="P28:P29"/>
    <mergeCell ref="Q28:Q29"/>
    <mergeCell ref="R28:R29"/>
    <mergeCell ref="D28:E28"/>
    <mergeCell ref="F28:G28"/>
    <mergeCell ref="H28:I28"/>
    <mergeCell ref="D26:E26"/>
    <mergeCell ref="F26:G26"/>
    <mergeCell ref="J26:K26"/>
    <mergeCell ref="D36:E36"/>
    <mergeCell ref="F36:G36"/>
    <mergeCell ref="H36:I36"/>
    <mergeCell ref="J36:K36"/>
    <mergeCell ref="B37:B38"/>
    <mergeCell ref="C37:C38"/>
    <mergeCell ref="F37:G37"/>
    <mergeCell ref="H37:I37"/>
    <mergeCell ref="S37:S38"/>
    <mergeCell ref="L37:L38"/>
    <mergeCell ref="M37:M38"/>
    <mergeCell ref="R37:R38"/>
    <mergeCell ref="Q37:Q38"/>
    <mergeCell ref="S39:S40"/>
    <mergeCell ref="L39:L40"/>
    <mergeCell ref="M39:M40"/>
    <mergeCell ref="N39:N40"/>
    <mergeCell ref="Q39:Q40"/>
    <mergeCell ref="R39:R40"/>
    <mergeCell ref="B39:B40"/>
    <mergeCell ref="C39:C40"/>
    <mergeCell ref="D39:E39"/>
    <mergeCell ref="H39:I39"/>
    <mergeCell ref="J39:K39"/>
    <mergeCell ref="N37:N38"/>
    <mergeCell ref="O37:O38"/>
    <mergeCell ref="P37:P38"/>
    <mergeCell ref="O39:O40"/>
    <mergeCell ref="P39:P40"/>
    <mergeCell ref="J37:K37"/>
    <mergeCell ref="S41:S42"/>
    <mergeCell ref="L41:L42"/>
    <mergeCell ref="M41:M42"/>
    <mergeCell ref="R41:R42"/>
    <mergeCell ref="Q41:Q42"/>
    <mergeCell ref="O41:O42"/>
    <mergeCell ref="P41:P42"/>
    <mergeCell ref="S43:S44"/>
    <mergeCell ref="L43:L44"/>
    <mergeCell ref="M43:M44"/>
    <mergeCell ref="N43:N44"/>
    <mergeCell ref="Q43:Q44"/>
    <mergeCell ref="R43:R44"/>
    <mergeCell ref="O43:O44"/>
    <mergeCell ref="P43:P44"/>
    <mergeCell ref="B43:B44"/>
    <mergeCell ref="C43:C44"/>
    <mergeCell ref="D43:E43"/>
    <mergeCell ref="F43:G43"/>
    <mergeCell ref="H43:I43"/>
    <mergeCell ref="N41:N42"/>
    <mergeCell ref="B41:B42"/>
    <mergeCell ref="C41:C42"/>
    <mergeCell ref="D41:E41"/>
    <mergeCell ref="F41:G41"/>
    <mergeCell ref="J41:K41"/>
    <mergeCell ref="D50:E50"/>
    <mergeCell ref="F50:G50"/>
    <mergeCell ref="H50:I50"/>
    <mergeCell ref="J50:K50"/>
    <mergeCell ref="B51:B52"/>
    <mergeCell ref="C51:C52"/>
    <mergeCell ref="F51:G51"/>
    <mergeCell ref="H51:I51"/>
    <mergeCell ref="J51:K51"/>
    <mergeCell ref="S51:S52"/>
    <mergeCell ref="L51:L52"/>
    <mergeCell ref="M51:M52"/>
    <mergeCell ref="R51:R52"/>
    <mergeCell ref="Q51:Q52"/>
    <mergeCell ref="O51:O52"/>
    <mergeCell ref="N51:N52"/>
    <mergeCell ref="S53:S54"/>
    <mergeCell ref="L53:L54"/>
    <mergeCell ref="M53:M54"/>
    <mergeCell ref="N53:N54"/>
    <mergeCell ref="Q53:Q54"/>
    <mergeCell ref="R53:R54"/>
    <mergeCell ref="S55:S56"/>
    <mergeCell ref="L55:L56"/>
    <mergeCell ref="M55:M56"/>
    <mergeCell ref="B53:B54"/>
    <mergeCell ref="C53:C54"/>
    <mergeCell ref="D53:E53"/>
    <mergeCell ref="H53:I53"/>
    <mergeCell ref="J53:K53"/>
    <mergeCell ref="R55:R56"/>
    <mergeCell ref="Q55:Q56"/>
    <mergeCell ref="O55:O56"/>
    <mergeCell ref="P55:P56"/>
    <mergeCell ref="P51:P52"/>
    <mergeCell ref="O53:O54"/>
    <mergeCell ref="P53:P54"/>
    <mergeCell ref="B57:B58"/>
    <mergeCell ref="C57:C58"/>
    <mergeCell ref="D57:E57"/>
    <mergeCell ref="F57:G57"/>
    <mergeCell ref="H57:I57"/>
    <mergeCell ref="N55:N56"/>
    <mergeCell ref="B55:B56"/>
    <mergeCell ref="C55:C56"/>
    <mergeCell ref="D55:E55"/>
    <mergeCell ref="F55:G55"/>
    <mergeCell ref="O57:O58"/>
    <mergeCell ref="L57:L58"/>
    <mergeCell ref="M57:M58"/>
    <mergeCell ref="N57:N58"/>
    <mergeCell ref="J55:K55"/>
    <mergeCell ref="U8:U9"/>
    <mergeCell ref="U10:U11"/>
    <mergeCell ref="U12:U13"/>
    <mergeCell ref="U14:U15"/>
    <mergeCell ref="V8:V9"/>
    <mergeCell ref="V10:V11"/>
    <mergeCell ref="V12:V13"/>
    <mergeCell ref="V14:V15"/>
  </mergeCells>
  <printOptions/>
  <pageMargins left="0.6692913385826772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3:N40"/>
  <sheetViews>
    <sheetView zoomScale="85" zoomScaleNormal="85" zoomScaleSheetLayoutView="55" zoomScalePageLayoutView="0" workbookViewId="0" topLeftCell="A1">
      <selection activeCell="E46" sqref="E46"/>
    </sheetView>
  </sheetViews>
  <sheetFormatPr defaultColWidth="9.00390625" defaultRowHeight="13.5"/>
  <cols>
    <col min="1" max="1" width="10.125" style="9" customWidth="1"/>
    <col min="2" max="2" width="16.625" style="9" bestFit="1" customWidth="1"/>
    <col min="3" max="6" width="12.75390625" style="9" customWidth="1"/>
    <col min="7" max="7" width="2.625" style="9" customWidth="1"/>
    <col min="8" max="8" width="16.625" style="9" customWidth="1"/>
    <col min="9" max="12" width="12.625" style="9" customWidth="1"/>
    <col min="13" max="16384" width="9.00390625" style="9" customWidth="1"/>
  </cols>
  <sheetData>
    <row r="3" spans="2:6" ht="30" customHeight="1">
      <c r="B3" s="101" t="s">
        <v>7</v>
      </c>
      <c r="C3" s="101"/>
      <c r="D3" s="101"/>
      <c r="E3" s="101"/>
      <c r="F3" s="101"/>
    </row>
    <row r="4" spans="2:13" ht="30" customHeight="1">
      <c r="B4" s="99" t="s">
        <v>82</v>
      </c>
      <c r="C4" s="100"/>
      <c r="D4" s="100"/>
      <c r="E4" s="100"/>
      <c r="F4" s="100"/>
      <c r="G4" s="10"/>
      <c r="H4" s="10"/>
      <c r="I4" s="10"/>
      <c r="J4" s="10"/>
      <c r="K4" s="10"/>
      <c r="L4" s="10"/>
      <c r="M4" s="10"/>
    </row>
    <row r="5" spans="2:13" ht="30" customHeight="1">
      <c r="B5" s="11"/>
      <c r="C5" s="102" t="s">
        <v>17</v>
      </c>
      <c r="D5" s="102"/>
      <c r="E5" s="102" t="s">
        <v>18</v>
      </c>
      <c r="F5" s="102"/>
      <c r="M5" s="13"/>
    </row>
    <row r="6" spans="2:13" ht="24" customHeight="1">
      <c r="B6" s="14" t="s">
        <v>19</v>
      </c>
      <c r="C6" s="15">
        <v>0.5208333333333334</v>
      </c>
      <c r="D6" s="52">
        <f aca="true" t="shared" si="0" ref="D6:D11">C6+"0:15"</f>
        <v>0.53125</v>
      </c>
      <c r="E6" s="52">
        <f>D6+"0:05"</f>
        <v>0.5347222222222222</v>
      </c>
      <c r="F6" s="52">
        <f aca="true" t="shared" si="1" ref="F6:F11">E6+"0:15"</f>
        <v>0.5451388888888888</v>
      </c>
      <c r="G6" s="16"/>
      <c r="M6" s="13"/>
    </row>
    <row r="7" spans="2:13" ht="24" customHeight="1">
      <c r="B7" s="14" t="s">
        <v>20</v>
      </c>
      <c r="C7" s="15">
        <f>C6+"0:40"</f>
        <v>0.5486111111111112</v>
      </c>
      <c r="D7" s="52">
        <f t="shared" si="0"/>
        <v>0.5590277777777778</v>
      </c>
      <c r="E7" s="15">
        <f>E6+"0:40"</f>
        <v>0.5625</v>
      </c>
      <c r="F7" s="52">
        <f t="shared" si="1"/>
        <v>0.5729166666666666</v>
      </c>
      <c r="G7" s="16"/>
      <c r="M7" s="13"/>
    </row>
    <row r="8" spans="2:13" ht="24" customHeight="1">
      <c r="B8" s="14" t="s">
        <v>21</v>
      </c>
      <c r="C8" s="15">
        <f>C7+"0:40"</f>
        <v>0.576388888888889</v>
      </c>
      <c r="D8" s="52">
        <f t="shared" si="0"/>
        <v>0.5868055555555556</v>
      </c>
      <c r="E8" s="15">
        <f>E7+"0:40"</f>
        <v>0.5902777777777778</v>
      </c>
      <c r="F8" s="52">
        <f t="shared" si="1"/>
        <v>0.6006944444444444</v>
      </c>
      <c r="G8" s="16"/>
      <c r="M8" s="13"/>
    </row>
    <row r="9" spans="2:13" ht="24" customHeight="1">
      <c r="B9" s="14" t="s">
        <v>22</v>
      </c>
      <c r="C9" s="15">
        <f>C8+"0:40"</f>
        <v>0.6041666666666667</v>
      </c>
      <c r="D9" s="52">
        <f t="shared" si="0"/>
        <v>0.6145833333333334</v>
      </c>
      <c r="E9" s="15">
        <f>E8+"0:40"</f>
        <v>0.6180555555555556</v>
      </c>
      <c r="F9" s="52">
        <f t="shared" si="1"/>
        <v>0.6284722222222222</v>
      </c>
      <c r="G9" s="16"/>
      <c r="M9" s="13"/>
    </row>
    <row r="10" spans="2:13" ht="24" customHeight="1">
      <c r="B10" s="14" t="s">
        <v>23</v>
      </c>
      <c r="C10" s="15">
        <f>C9+"0:40"</f>
        <v>0.6319444444444445</v>
      </c>
      <c r="D10" s="52">
        <f t="shared" si="0"/>
        <v>0.6423611111111112</v>
      </c>
      <c r="E10" s="15">
        <f>E9+"0:40"</f>
        <v>0.6458333333333334</v>
      </c>
      <c r="F10" s="52">
        <f t="shared" si="1"/>
        <v>0.65625</v>
      </c>
      <c r="G10" s="16"/>
      <c r="M10" s="13"/>
    </row>
    <row r="11" spans="2:13" ht="24" customHeight="1">
      <c r="B11" s="14" t="s">
        <v>24</v>
      </c>
      <c r="C11" s="15">
        <f>C10+"0:40"</f>
        <v>0.6597222222222223</v>
      </c>
      <c r="D11" s="52">
        <f t="shared" si="0"/>
        <v>0.670138888888889</v>
      </c>
      <c r="E11" s="15">
        <f>E10+"0:40"</f>
        <v>0.6736111111111112</v>
      </c>
      <c r="F11" s="52">
        <f t="shared" si="1"/>
        <v>0.6840277777777778</v>
      </c>
      <c r="G11" s="16"/>
      <c r="M11" s="17"/>
    </row>
    <row r="12" spans="3:13" ht="24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ht="30" customHeight="1">
      <c r="B13" s="11"/>
      <c r="C13" s="97" t="s">
        <v>25</v>
      </c>
      <c r="D13" s="97"/>
      <c r="E13" s="97"/>
      <c r="F13" s="19" t="s">
        <v>26</v>
      </c>
      <c r="G13" s="18"/>
      <c r="H13" s="12"/>
      <c r="I13" s="97" t="s">
        <v>27</v>
      </c>
      <c r="J13" s="97"/>
      <c r="K13" s="97"/>
      <c r="L13" s="19" t="s">
        <v>26</v>
      </c>
      <c r="M13" s="18"/>
    </row>
    <row r="14" spans="2:12" ht="30" customHeight="1">
      <c r="B14" s="20" t="str">
        <f aca="true" t="shared" si="2" ref="B14:B19">HOUR(C6)&amp;"："&amp;TEXT(MINUTE(C6),"00")&amp;"-"&amp;HOUR(F6)&amp;"："&amp;TEXT(MINUTE(F6),"00")</f>
        <v>12：30-13：05</v>
      </c>
      <c r="C14" s="45" t="str">
        <f>B22</f>
        <v>セレッソ桜が丘</v>
      </c>
      <c r="D14" s="21" t="s">
        <v>28</v>
      </c>
      <c r="E14" s="45" t="str">
        <f>B23</f>
        <v>FCBW</v>
      </c>
      <c r="F14" s="45" t="str">
        <f>E15</f>
        <v>南浜ダッシャーズ</v>
      </c>
      <c r="H14" s="22" t="str">
        <f aca="true" t="shared" si="3" ref="H14:H19">B14</f>
        <v>12：30-13：05</v>
      </c>
      <c r="I14" s="45" t="str">
        <f>B24</f>
        <v>西川FC</v>
      </c>
      <c r="J14" s="45" t="s">
        <v>28</v>
      </c>
      <c r="K14" s="45" t="str">
        <f>B25</f>
        <v>鳥屋野ファイターズ</v>
      </c>
      <c r="L14" s="45" t="str">
        <f>I15</f>
        <v>FCドリーム新潟</v>
      </c>
    </row>
    <row r="15" spans="2:12" ht="30" customHeight="1">
      <c r="B15" s="46" t="str">
        <f t="shared" si="2"/>
        <v>13：10-13：45</v>
      </c>
      <c r="C15" s="46" t="str">
        <f>H22</f>
        <v>濁川SC</v>
      </c>
      <c r="D15" s="23" t="s">
        <v>28</v>
      </c>
      <c r="E15" s="46" t="str">
        <f>H23</f>
        <v>南浜ダッシャーズ</v>
      </c>
      <c r="F15" s="48" t="str">
        <f>C14</f>
        <v>セレッソ桜が丘</v>
      </c>
      <c r="H15" s="24" t="str">
        <f t="shared" si="3"/>
        <v>13：10-13：45</v>
      </c>
      <c r="I15" s="46" t="str">
        <f>H24</f>
        <v>FCドリーム新潟</v>
      </c>
      <c r="J15" s="46" t="s">
        <v>29</v>
      </c>
      <c r="K15" s="46" t="str">
        <f>H25</f>
        <v>紫竹山FC</v>
      </c>
      <c r="L15" s="48" t="str">
        <f>K14</f>
        <v>鳥屋野ファイターズ</v>
      </c>
    </row>
    <row r="16" spans="2:12" ht="30" customHeight="1">
      <c r="B16" s="47" t="str">
        <f t="shared" si="2"/>
        <v>13：50-14：25</v>
      </c>
      <c r="C16" s="47" t="str">
        <f>C14</f>
        <v>セレッソ桜が丘</v>
      </c>
      <c r="D16" s="25" t="s">
        <v>29</v>
      </c>
      <c r="E16" s="47" t="str">
        <f>I14</f>
        <v>西川FC</v>
      </c>
      <c r="F16" s="47" t="str">
        <f>C15</f>
        <v>濁川SC</v>
      </c>
      <c r="H16" s="26" t="str">
        <f t="shared" si="3"/>
        <v>13：50-14：25</v>
      </c>
      <c r="I16" s="47" t="str">
        <f>E14</f>
        <v>FCBW</v>
      </c>
      <c r="J16" s="47" t="s">
        <v>29</v>
      </c>
      <c r="K16" s="47" t="str">
        <f>K14</f>
        <v>鳥屋野ファイターズ</v>
      </c>
      <c r="L16" s="47" t="str">
        <f>K15</f>
        <v>紫竹山FC</v>
      </c>
    </row>
    <row r="17" spans="2:12" ht="30" customHeight="1">
      <c r="B17" s="66" t="str">
        <f t="shared" si="2"/>
        <v>14：30-15：05</v>
      </c>
      <c r="C17" s="66" t="str">
        <f>C15</f>
        <v>濁川SC</v>
      </c>
      <c r="D17" s="67" t="s">
        <v>29</v>
      </c>
      <c r="E17" s="66" t="str">
        <f>I15</f>
        <v>FCドリーム新潟</v>
      </c>
      <c r="F17" s="66" t="str">
        <f>E16</f>
        <v>西川FC</v>
      </c>
      <c r="G17" s="36"/>
      <c r="H17" s="68" t="str">
        <f t="shared" si="3"/>
        <v>14：30-15：05</v>
      </c>
      <c r="I17" s="66" t="str">
        <f>E15</f>
        <v>南浜ダッシャーズ</v>
      </c>
      <c r="J17" s="66" t="s">
        <v>29</v>
      </c>
      <c r="K17" s="66" t="str">
        <f>K15</f>
        <v>紫竹山FC</v>
      </c>
      <c r="L17" s="66" t="str">
        <f>I16</f>
        <v>FCBW</v>
      </c>
    </row>
    <row r="18" spans="2:14" ht="30" customHeight="1">
      <c r="B18" s="75" t="str">
        <f t="shared" si="2"/>
        <v>15：10-15：45</v>
      </c>
      <c r="C18" s="75" t="str">
        <f>C16</f>
        <v>セレッソ桜が丘</v>
      </c>
      <c r="D18" s="77" t="s">
        <v>29</v>
      </c>
      <c r="E18" s="75" t="str">
        <f>K16</f>
        <v>鳥屋野ファイターズ</v>
      </c>
      <c r="F18" s="75" t="str">
        <f>E17</f>
        <v>FCドリーム新潟</v>
      </c>
      <c r="H18" s="76" t="str">
        <f t="shared" si="3"/>
        <v>15：10-15：45</v>
      </c>
      <c r="I18" s="75" t="str">
        <f>I16</f>
        <v>FCBW</v>
      </c>
      <c r="J18" s="75" t="s">
        <v>29</v>
      </c>
      <c r="K18" s="75" t="str">
        <f>E16</f>
        <v>西川FC</v>
      </c>
      <c r="L18" s="75" t="str">
        <f>I17</f>
        <v>南浜ダッシャーズ</v>
      </c>
      <c r="N18" s="74"/>
    </row>
    <row r="19" spans="2:12" ht="30" customHeight="1">
      <c r="B19" s="70" t="str">
        <f t="shared" si="2"/>
        <v>15：50-16：25</v>
      </c>
      <c r="C19" s="70" t="str">
        <f>C17</f>
        <v>濁川SC</v>
      </c>
      <c r="D19" s="71" t="s">
        <v>29</v>
      </c>
      <c r="E19" s="70" t="str">
        <f>K17</f>
        <v>紫竹山FC</v>
      </c>
      <c r="F19" s="70" t="str">
        <f>E18</f>
        <v>鳥屋野ファイターズ</v>
      </c>
      <c r="H19" s="72" t="str">
        <f t="shared" si="3"/>
        <v>15：50-16：25</v>
      </c>
      <c r="I19" s="70" t="str">
        <f>I17</f>
        <v>南浜ダッシャーズ</v>
      </c>
      <c r="J19" s="70" t="s">
        <v>29</v>
      </c>
      <c r="K19" s="70" t="str">
        <f>E17</f>
        <v>FCドリーム新潟</v>
      </c>
      <c r="L19" s="70" t="str">
        <f>I18</f>
        <v>FCBW</v>
      </c>
    </row>
    <row r="20" spans="3:6" ht="25.5" customHeight="1">
      <c r="C20" s="27"/>
      <c r="D20" s="27"/>
      <c r="E20" s="27"/>
      <c r="F20" s="27"/>
    </row>
    <row r="21" spans="2:13" ht="30" customHeight="1">
      <c r="B21" s="12" t="s">
        <v>30</v>
      </c>
      <c r="C21" s="50" t="str">
        <f>B22</f>
        <v>セレッソ桜が丘</v>
      </c>
      <c r="D21" s="50" t="str">
        <f>B23</f>
        <v>FCBW</v>
      </c>
      <c r="E21" s="50" t="str">
        <f>B24</f>
        <v>西川FC</v>
      </c>
      <c r="F21" s="50" t="str">
        <f>B25</f>
        <v>鳥屋野ファイターズ</v>
      </c>
      <c r="H21" s="12" t="s">
        <v>31</v>
      </c>
      <c r="I21" s="50" t="str">
        <f>H22</f>
        <v>濁川SC</v>
      </c>
      <c r="J21" s="50" t="str">
        <f>H23</f>
        <v>南浜ダッシャーズ</v>
      </c>
      <c r="K21" s="50" t="str">
        <f>H24</f>
        <v>FCドリーム新潟</v>
      </c>
      <c r="L21" s="50" t="str">
        <f>H25</f>
        <v>紫竹山FC</v>
      </c>
      <c r="M21" s="28"/>
    </row>
    <row r="22" spans="2:13" ht="30" customHeight="1">
      <c r="B22" s="50" t="str">
        <f>'予選リーグ'!C8</f>
        <v>セレッソ桜が丘</v>
      </c>
      <c r="C22" s="29"/>
      <c r="D22" s="30" t="s">
        <v>32</v>
      </c>
      <c r="E22" s="32" t="s">
        <v>33</v>
      </c>
      <c r="F22" s="78" t="s">
        <v>34</v>
      </c>
      <c r="H22" s="50" t="str">
        <f>'予選リーグ'!C22</f>
        <v>濁川SC</v>
      </c>
      <c r="I22" s="29"/>
      <c r="J22" s="31" t="s">
        <v>35</v>
      </c>
      <c r="K22" s="69" t="s">
        <v>36</v>
      </c>
      <c r="L22" s="73" t="s">
        <v>37</v>
      </c>
      <c r="M22" s="28"/>
    </row>
    <row r="23" spans="2:13" ht="30" customHeight="1">
      <c r="B23" s="50" t="str">
        <f>'予選リーグ'!C10</f>
        <v>FCBW</v>
      </c>
      <c r="C23" s="30" t="str">
        <f>D22</f>
        <v>E　ピッチ①
第１試合</v>
      </c>
      <c r="D23" s="29"/>
      <c r="E23" s="78" t="s">
        <v>38</v>
      </c>
      <c r="F23" s="32" t="s">
        <v>39</v>
      </c>
      <c r="H23" s="50" t="str">
        <f>'予選リーグ'!C24</f>
        <v>南浜ダッシャーズ</v>
      </c>
      <c r="I23" s="33" t="str">
        <f>J22</f>
        <v>E　ピッチ①
第2試合</v>
      </c>
      <c r="J23" s="29"/>
      <c r="K23" s="73" t="s">
        <v>40</v>
      </c>
      <c r="L23" s="69" t="s">
        <v>41</v>
      </c>
      <c r="M23" s="28"/>
    </row>
    <row r="24" spans="2:13" ht="30" customHeight="1">
      <c r="B24" s="50" t="str">
        <f>'予選リーグ'!C12</f>
        <v>西川FC</v>
      </c>
      <c r="C24" s="32" t="str">
        <f>E22</f>
        <v>E　ピッチ①
第3試合</v>
      </c>
      <c r="D24" s="78" t="str">
        <f>E23</f>
        <v>E　ピッチ②
第5試合</v>
      </c>
      <c r="E24" s="29"/>
      <c r="F24" s="30" t="s">
        <v>42</v>
      </c>
      <c r="H24" s="50" t="str">
        <f>'予選リーグ'!C26</f>
        <v>FCドリーム新潟</v>
      </c>
      <c r="I24" s="69" t="str">
        <f>K22</f>
        <v>E　ピッチ①
第4試合</v>
      </c>
      <c r="J24" s="73" t="str">
        <f>K23</f>
        <v>E　ピッチ②
第6試合</v>
      </c>
      <c r="K24" s="29"/>
      <c r="L24" s="31" t="s">
        <v>43</v>
      </c>
      <c r="M24" s="28"/>
    </row>
    <row r="25" spans="2:13" ht="30" customHeight="1">
      <c r="B25" s="50" t="str">
        <f>'予選リーグ'!C14</f>
        <v>鳥屋野ファイターズ</v>
      </c>
      <c r="C25" s="78" t="str">
        <f>F22</f>
        <v>E　ピッチ①
第5試合</v>
      </c>
      <c r="D25" s="32" t="str">
        <f>F23</f>
        <v>E　ピッチ②
第3試合</v>
      </c>
      <c r="E25" s="30" t="str">
        <f>F24</f>
        <v>E　ピッチ②
第１試合</v>
      </c>
      <c r="F25" s="29"/>
      <c r="H25" s="50" t="str">
        <f>'予選リーグ'!C28</f>
        <v>紫竹山FC</v>
      </c>
      <c r="I25" s="73" t="str">
        <f>L22</f>
        <v>E　ピッチ①
第6試合</v>
      </c>
      <c r="J25" s="69" t="str">
        <f>L23</f>
        <v>E　ピッチ②
第4試合</v>
      </c>
      <c r="K25" s="31" t="str">
        <f>L24</f>
        <v>E　ピッチ②
第2試合</v>
      </c>
      <c r="L25" s="29"/>
      <c r="M25" s="28"/>
    </row>
    <row r="26" spans="2:13" ht="24" customHeight="1">
      <c r="B26" s="34"/>
      <c r="C26" s="35"/>
      <c r="D26" s="35"/>
      <c r="E26" s="35"/>
      <c r="F26" s="35"/>
      <c r="G26" s="36"/>
      <c r="H26" s="34"/>
      <c r="I26" s="35"/>
      <c r="J26" s="35"/>
      <c r="K26" s="35"/>
      <c r="L26" s="35"/>
      <c r="M26" s="28"/>
    </row>
    <row r="27" spans="3:6" ht="24" customHeight="1">
      <c r="C27" s="27"/>
      <c r="D27" s="27"/>
      <c r="E27" s="27"/>
      <c r="F27" s="27"/>
    </row>
    <row r="28" spans="2:13" ht="30" customHeight="1">
      <c r="B28" s="11"/>
      <c r="C28" s="98" t="s">
        <v>44</v>
      </c>
      <c r="D28" s="98"/>
      <c r="E28" s="98"/>
      <c r="F28" s="19" t="s">
        <v>26</v>
      </c>
      <c r="G28" s="18"/>
      <c r="H28" s="12"/>
      <c r="I28" s="98" t="s">
        <v>45</v>
      </c>
      <c r="J28" s="98"/>
      <c r="K28" s="98"/>
      <c r="L28" s="19" t="s">
        <v>26</v>
      </c>
      <c r="M28" s="28"/>
    </row>
    <row r="29" spans="2:13" ht="30" customHeight="1">
      <c r="B29" s="20" t="str">
        <f aca="true" t="shared" si="4" ref="B29:B34">B14</f>
        <v>12：30-13：05</v>
      </c>
      <c r="C29" s="45" t="str">
        <f>B37</f>
        <v>寺泊SSC</v>
      </c>
      <c r="D29" s="45" t="s">
        <v>46</v>
      </c>
      <c r="E29" s="45" t="str">
        <f>B38</f>
        <v>モノプエンテJrSC</v>
      </c>
      <c r="F29" s="45" t="str">
        <f>E30</f>
        <v>Noedegrati Sanjo FC</v>
      </c>
      <c r="H29" s="22" t="str">
        <f aca="true" t="shared" si="5" ref="H29:H34">B29</f>
        <v>12：30-13：05</v>
      </c>
      <c r="I29" s="45" t="str">
        <f>B39</f>
        <v>FCシバタ</v>
      </c>
      <c r="J29" s="45" t="s">
        <v>46</v>
      </c>
      <c r="K29" s="45" t="str">
        <f>B40</f>
        <v>FC上山ブリーオ</v>
      </c>
      <c r="L29" s="45" t="str">
        <f>I30</f>
        <v>浜浦コスモス</v>
      </c>
      <c r="M29" s="28"/>
    </row>
    <row r="30" spans="2:13" ht="30" customHeight="1">
      <c r="B30" s="46" t="str">
        <f t="shared" si="4"/>
        <v>13：10-13：45</v>
      </c>
      <c r="C30" s="46" t="str">
        <f>H37</f>
        <v>新津SSS</v>
      </c>
      <c r="D30" s="46" t="s">
        <v>46</v>
      </c>
      <c r="E30" s="46" t="str">
        <f>H38</f>
        <v>Noedegrati Sanjo FC</v>
      </c>
      <c r="F30" s="48" t="str">
        <f>C29</f>
        <v>寺泊SSC</v>
      </c>
      <c r="H30" s="24" t="str">
        <f t="shared" si="5"/>
        <v>13：10-13：45</v>
      </c>
      <c r="I30" s="46" t="str">
        <f>H39</f>
        <v>浜浦コスモス</v>
      </c>
      <c r="J30" s="46" t="s">
        <v>46</v>
      </c>
      <c r="K30" s="46" t="str">
        <f>H40</f>
        <v>女池パイレーツ</v>
      </c>
      <c r="L30" s="48" t="str">
        <f>K29</f>
        <v>FC上山ブリーオ</v>
      </c>
      <c r="M30" s="28"/>
    </row>
    <row r="31" spans="2:13" ht="30" customHeight="1">
      <c r="B31" s="47" t="str">
        <f t="shared" si="4"/>
        <v>13：50-14：25</v>
      </c>
      <c r="C31" s="47" t="str">
        <f>C29</f>
        <v>寺泊SSC</v>
      </c>
      <c r="D31" s="47" t="s">
        <v>46</v>
      </c>
      <c r="E31" s="47" t="str">
        <f>I29</f>
        <v>FCシバタ</v>
      </c>
      <c r="F31" s="47" t="str">
        <f>C30</f>
        <v>新津SSS</v>
      </c>
      <c r="H31" s="26" t="str">
        <f t="shared" si="5"/>
        <v>13：50-14：25</v>
      </c>
      <c r="I31" s="47" t="str">
        <f>E29</f>
        <v>モノプエンテJrSC</v>
      </c>
      <c r="J31" s="47" t="s">
        <v>46</v>
      </c>
      <c r="K31" s="47" t="str">
        <f>K29</f>
        <v>FC上山ブリーオ</v>
      </c>
      <c r="L31" s="47" t="str">
        <f>K30</f>
        <v>女池パイレーツ</v>
      </c>
      <c r="M31" s="28"/>
    </row>
    <row r="32" spans="2:13" ht="30" customHeight="1">
      <c r="B32" s="66" t="str">
        <f t="shared" si="4"/>
        <v>14：30-15：05</v>
      </c>
      <c r="C32" s="66" t="str">
        <f>C30</f>
        <v>新津SSS</v>
      </c>
      <c r="D32" s="66" t="s">
        <v>46</v>
      </c>
      <c r="E32" s="66" t="str">
        <f>I30</f>
        <v>浜浦コスモス</v>
      </c>
      <c r="F32" s="66" t="str">
        <f>E31</f>
        <v>FCシバタ</v>
      </c>
      <c r="H32" s="68" t="str">
        <f t="shared" si="5"/>
        <v>14：30-15：05</v>
      </c>
      <c r="I32" s="66" t="str">
        <f>E30</f>
        <v>Noedegrati Sanjo FC</v>
      </c>
      <c r="J32" s="66" t="s">
        <v>46</v>
      </c>
      <c r="K32" s="66" t="str">
        <f>K30</f>
        <v>女池パイレーツ</v>
      </c>
      <c r="L32" s="66" t="str">
        <f>I31</f>
        <v>モノプエンテJrSC</v>
      </c>
      <c r="M32" s="28"/>
    </row>
    <row r="33" spans="2:12" ht="30" customHeight="1">
      <c r="B33" s="75" t="str">
        <f t="shared" si="4"/>
        <v>15：10-15：45</v>
      </c>
      <c r="C33" s="75" t="str">
        <f>C31</f>
        <v>寺泊SSC</v>
      </c>
      <c r="D33" s="75" t="s">
        <v>46</v>
      </c>
      <c r="E33" s="75" t="str">
        <f>K31</f>
        <v>FC上山ブリーオ</v>
      </c>
      <c r="F33" s="75" t="str">
        <f>E32</f>
        <v>浜浦コスモス</v>
      </c>
      <c r="H33" s="76" t="str">
        <f t="shared" si="5"/>
        <v>15：10-15：45</v>
      </c>
      <c r="I33" s="75" t="str">
        <f>I31</f>
        <v>モノプエンテJrSC</v>
      </c>
      <c r="J33" s="75" t="s">
        <v>46</v>
      </c>
      <c r="K33" s="75" t="str">
        <f>E31</f>
        <v>FCシバタ</v>
      </c>
      <c r="L33" s="75" t="str">
        <f>I32</f>
        <v>Noedegrati Sanjo FC</v>
      </c>
    </row>
    <row r="34" spans="2:12" ht="30" customHeight="1">
      <c r="B34" s="70" t="str">
        <f t="shared" si="4"/>
        <v>15：50-16：25</v>
      </c>
      <c r="C34" s="70" t="str">
        <f>C32</f>
        <v>新津SSS</v>
      </c>
      <c r="D34" s="70" t="s">
        <v>46</v>
      </c>
      <c r="E34" s="70" t="str">
        <f>K32</f>
        <v>女池パイレーツ</v>
      </c>
      <c r="F34" s="70" t="str">
        <f>E33</f>
        <v>FC上山ブリーオ</v>
      </c>
      <c r="H34" s="72" t="str">
        <f t="shared" si="5"/>
        <v>15：50-16：25</v>
      </c>
      <c r="I34" s="70" t="str">
        <f>I32</f>
        <v>Noedegrati Sanjo FC</v>
      </c>
      <c r="J34" s="70" t="s">
        <v>46</v>
      </c>
      <c r="K34" s="70" t="str">
        <f>E32</f>
        <v>浜浦コスモス</v>
      </c>
      <c r="L34" s="70" t="str">
        <f>I33</f>
        <v>モノプエンテJrSC</v>
      </c>
    </row>
    <row r="35" spans="2:12" ht="24" customHeight="1">
      <c r="B35" s="37"/>
      <c r="C35" s="38"/>
      <c r="D35" s="38"/>
      <c r="E35" s="38"/>
      <c r="F35" s="38"/>
      <c r="G35" s="39"/>
      <c r="H35" s="40"/>
      <c r="I35" s="38"/>
      <c r="J35" s="38"/>
      <c r="K35" s="38"/>
      <c r="L35" s="38"/>
    </row>
    <row r="36" spans="2:12" ht="30" customHeight="1">
      <c r="B36" s="12" t="s">
        <v>47</v>
      </c>
      <c r="C36" s="50" t="str">
        <f>B37</f>
        <v>寺泊SSC</v>
      </c>
      <c r="D36" s="50" t="str">
        <f>B38</f>
        <v>モノプエンテJrSC</v>
      </c>
      <c r="E36" s="50" t="str">
        <f>B39</f>
        <v>FCシバタ</v>
      </c>
      <c r="F36" s="50" t="str">
        <f>B40</f>
        <v>FC上山ブリーオ</v>
      </c>
      <c r="G36" s="28"/>
      <c r="H36" s="12" t="s">
        <v>48</v>
      </c>
      <c r="I36" s="50" t="str">
        <f>H37</f>
        <v>新津SSS</v>
      </c>
      <c r="J36" s="50" t="str">
        <f>H38</f>
        <v>Noedegrati Sanjo FC</v>
      </c>
      <c r="K36" s="50" t="str">
        <f>H39</f>
        <v>浜浦コスモス</v>
      </c>
      <c r="L36" s="50" t="str">
        <f>H40</f>
        <v>女池パイレーツ</v>
      </c>
    </row>
    <row r="37" spans="2:12" ht="30" customHeight="1">
      <c r="B37" s="50" t="str">
        <f>'予選リーグ'!C37</f>
        <v>寺泊SSC</v>
      </c>
      <c r="C37" s="29"/>
      <c r="D37" s="30" t="s">
        <v>49</v>
      </c>
      <c r="E37" s="32" t="s">
        <v>50</v>
      </c>
      <c r="F37" s="78" t="s">
        <v>51</v>
      </c>
      <c r="G37" s="28"/>
      <c r="H37" s="50" t="str">
        <f>'予選リーグ'!C51</f>
        <v>新津SSS</v>
      </c>
      <c r="I37" s="29"/>
      <c r="J37" s="31" t="s">
        <v>52</v>
      </c>
      <c r="K37" s="69" t="s">
        <v>53</v>
      </c>
      <c r="L37" s="73" t="s">
        <v>54</v>
      </c>
    </row>
    <row r="38" spans="2:12" ht="30" customHeight="1">
      <c r="B38" s="50" t="str">
        <f>'予選リーグ'!C39</f>
        <v>モノプエンテJrSC</v>
      </c>
      <c r="C38" s="30" t="str">
        <f>D37</f>
        <v>F　ピッチ①
第１試合</v>
      </c>
      <c r="D38" s="29"/>
      <c r="E38" s="78" t="s">
        <v>55</v>
      </c>
      <c r="F38" s="32" t="s">
        <v>56</v>
      </c>
      <c r="G38" s="28"/>
      <c r="H38" s="50" t="str">
        <f>'予選リーグ'!C53</f>
        <v>Noedegrati Sanjo FC</v>
      </c>
      <c r="I38" s="33" t="str">
        <f>J37</f>
        <v>F　ピッチ①
第2試合</v>
      </c>
      <c r="J38" s="29"/>
      <c r="K38" s="73" t="s">
        <v>57</v>
      </c>
      <c r="L38" s="69" t="s">
        <v>58</v>
      </c>
    </row>
    <row r="39" spans="2:12" ht="30" customHeight="1">
      <c r="B39" s="50" t="str">
        <f>'予選リーグ'!C41</f>
        <v>FCシバタ</v>
      </c>
      <c r="C39" s="32" t="str">
        <f>E37</f>
        <v>F　ピッチ①
第3試合</v>
      </c>
      <c r="D39" s="78" t="str">
        <f>E38</f>
        <v>F　ピッチ②
第5試合</v>
      </c>
      <c r="E39" s="29"/>
      <c r="F39" s="30" t="s">
        <v>59</v>
      </c>
      <c r="G39" s="28"/>
      <c r="H39" s="50" t="str">
        <f>'予選リーグ'!C55</f>
        <v>浜浦コスモス</v>
      </c>
      <c r="I39" s="69" t="str">
        <f>K37</f>
        <v>F　ピッチ①
第4試合</v>
      </c>
      <c r="J39" s="73" t="str">
        <f>K38</f>
        <v>F　ピッチ②
第6試合</v>
      </c>
      <c r="K39" s="29"/>
      <c r="L39" s="31" t="s">
        <v>60</v>
      </c>
    </row>
    <row r="40" spans="2:12" ht="30" customHeight="1">
      <c r="B40" s="50" t="str">
        <f>'予選リーグ'!C43</f>
        <v>FC上山ブリーオ</v>
      </c>
      <c r="C40" s="78" t="str">
        <f>F37</f>
        <v>F　ピッチ①
第5試合</v>
      </c>
      <c r="D40" s="32" t="str">
        <f>F38</f>
        <v>F　ピッチ②
第3試合</v>
      </c>
      <c r="E40" s="30" t="str">
        <f>F39</f>
        <v>F　ピッチ②
第１試合</v>
      </c>
      <c r="F40" s="29"/>
      <c r="H40" s="50" t="str">
        <f>'予選リーグ'!C57</f>
        <v>女池パイレーツ</v>
      </c>
      <c r="I40" s="73" t="str">
        <f>L37</f>
        <v>F　ピッチ①
第6試合</v>
      </c>
      <c r="J40" s="69" t="str">
        <f>L38</f>
        <v>F　ピッチ②
第4試合</v>
      </c>
      <c r="K40" s="31" t="str">
        <f>L39</f>
        <v>F　ピッチ②
第2試合</v>
      </c>
      <c r="L40" s="29"/>
    </row>
    <row r="41" ht="30" customHeight="1"/>
  </sheetData>
  <sheetProtection/>
  <mergeCells count="8">
    <mergeCell ref="I13:K13"/>
    <mergeCell ref="C28:E28"/>
    <mergeCell ref="I28:K28"/>
    <mergeCell ref="B4:F4"/>
    <mergeCell ref="B3:F3"/>
    <mergeCell ref="C5:D5"/>
    <mergeCell ref="E5:F5"/>
    <mergeCell ref="C13:E13"/>
  </mergeCells>
  <printOptions/>
  <pageMargins left="0.5905511811023623" right="0" top="0.7874015748031497" bottom="0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36"/>
  </sheetPr>
  <dimension ref="B3:U60"/>
  <sheetViews>
    <sheetView tabSelected="1" zoomScalePageLayoutView="0" workbookViewId="0" topLeftCell="A1">
      <selection activeCell="K60" sqref="K60"/>
    </sheetView>
  </sheetViews>
  <sheetFormatPr defaultColWidth="9.00390625" defaultRowHeight="13.5"/>
  <cols>
    <col min="1" max="1" width="9.125" style="0" customWidth="1"/>
    <col min="2" max="2" width="3.125" style="0" customWidth="1"/>
    <col min="3" max="3" width="16.625" style="0" customWidth="1"/>
    <col min="4" max="19" width="6.625" style="0" customWidth="1"/>
    <col min="20" max="21" width="6.00390625" style="0" customWidth="1"/>
  </cols>
  <sheetData>
    <row r="1" ht="15" customHeight="1"/>
    <row r="2" ht="15" customHeight="1"/>
    <row r="3" ht="18.75">
      <c r="C3" s="4" t="s">
        <v>12</v>
      </c>
    </row>
    <row r="4" ht="15" customHeight="1"/>
    <row r="5" ht="15" customHeight="1"/>
    <row r="6" ht="15" customHeight="1">
      <c r="C6" s="5" t="s">
        <v>13</v>
      </c>
    </row>
    <row r="7" ht="15" customHeight="1"/>
    <row r="8" spans="2:20" ht="18" customHeight="1">
      <c r="B8" s="1"/>
      <c r="C8" s="44" t="s">
        <v>6</v>
      </c>
      <c r="D8" s="82" t="str">
        <f>C9</f>
        <v>鳥屋野ファイターズ</v>
      </c>
      <c r="E8" s="82"/>
      <c r="F8" s="82" t="str">
        <f>C11</f>
        <v>南浜ダッシャーズ</v>
      </c>
      <c r="G8" s="82"/>
      <c r="H8" s="82" t="str">
        <f>C13</f>
        <v>FCシバタ</v>
      </c>
      <c r="I8" s="82"/>
      <c r="J8" s="82" t="str">
        <f>C15</f>
        <v>新津SSS</v>
      </c>
      <c r="K8" s="82"/>
      <c r="L8" s="58" t="s">
        <v>0</v>
      </c>
      <c r="M8" s="1" t="s">
        <v>86</v>
      </c>
      <c r="N8" s="54" t="s">
        <v>1</v>
      </c>
      <c r="O8" s="58" t="s">
        <v>83</v>
      </c>
      <c r="P8" s="1" t="s">
        <v>84</v>
      </c>
      <c r="Q8" s="1" t="s">
        <v>85</v>
      </c>
      <c r="R8" s="1" t="s">
        <v>5</v>
      </c>
      <c r="S8" s="59" t="s">
        <v>2</v>
      </c>
      <c r="T8" s="62"/>
    </row>
    <row r="9" spans="2:21" ht="18" customHeight="1">
      <c r="B9" s="80">
        <v>1</v>
      </c>
      <c r="C9" s="82" t="str">
        <f>'予選リーグ'!Y8</f>
        <v>鳥屋野ファイターズ</v>
      </c>
      <c r="D9" s="3"/>
      <c r="E9" s="3"/>
      <c r="F9" s="80" t="str">
        <f>IF(ISBLANK(F10)," ",IF(F10-G10&gt;0,"○",IF(F10-G10=0,"△","●")))</f>
        <v>○</v>
      </c>
      <c r="G9" s="80"/>
      <c r="H9" s="80" t="str">
        <f>IF(ISBLANK(H10)," ",IF(H10-I10&gt;0,"○",IF(H10-I10=0,"△","●")))</f>
        <v>△</v>
      </c>
      <c r="I9" s="80"/>
      <c r="J9" s="80" t="str">
        <f>IF(ISBLANK(J10)," ",IF(J10-K10&gt;0,"○",IF(J10-K10=0,"△","●")))</f>
        <v>●</v>
      </c>
      <c r="K9" s="81"/>
      <c r="L9" s="93">
        <f>COUNTIF(D9:K9,"○")</f>
        <v>1</v>
      </c>
      <c r="M9" s="80">
        <f>COUNTIF(D9:K9,"△")</f>
        <v>1</v>
      </c>
      <c r="N9" s="81">
        <f>COUNTIF(D9:K9,"●")</f>
        <v>1</v>
      </c>
      <c r="O9" s="83">
        <f>IF(COUNTBLANK(D9:K9)=30,"",COUNTIF(D9:K9,"○")*3+COUNTIF(D9:K9,"△")*1)</f>
        <v>4</v>
      </c>
      <c r="P9" s="86">
        <f>IF($L9="","",SUM(D10,F10,H10,J10,))</f>
        <v>6</v>
      </c>
      <c r="Q9" s="86">
        <f>IF($L9="","",SUM(E10,G10,I10,K10,))</f>
        <v>5</v>
      </c>
      <c r="R9" s="90">
        <f>IF($L9="","",P9-Q9)</f>
        <v>1</v>
      </c>
      <c r="S9" s="88">
        <f>IF($T9="","",RANK(T9,$T$9:$T$16))</f>
        <v>3</v>
      </c>
      <c r="T9" s="63">
        <f>IF($L9="","",O9*10^9+R9*10^6+P9*10^3-Q9)</f>
        <v>4001005995</v>
      </c>
      <c r="U9" s="65"/>
    </row>
    <row r="10" spans="2:21" ht="18" customHeight="1">
      <c r="B10" s="80"/>
      <c r="C10" s="82"/>
      <c r="D10" s="3"/>
      <c r="E10" s="3"/>
      <c r="F10" s="53">
        <v>4</v>
      </c>
      <c r="G10" s="53">
        <v>2</v>
      </c>
      <c r="H10" s="53">
        <v>1</v>
      </c>
      <c r="I10" s="53">
        <v>1</v>
      </c>
      <c r="J10" s="53">
        <v>1</v>
      </c>
      <c r="K10" s="55">
        <v>2</v>
      </c>
      <c r="L10" s="94"/>
      <c r="M10" s="80"/>
      <c r="N10" s="81"/>
      <c r="O10" s="84"/>
      <c r="P10" s="87"/>
      <c r="Q10" s="87"/>
      <c r="R10" s="91"/>
      <c r="S10" s="89"/>
      <c r="T10" s="64"/>
      <c r="U10" s="65"/>
    </row>
    <row r="11" spans="2:21" ht="18" customHeight="1">
      <c r="B11" s="80">
        <v>2</v>
      </c>
      <c r="C11" s="82" t="str">
        <f>'予選リーグ'!Y22</f>
        <v>南浜ダッシャーズ</v>
      </c>
      <c r="D11" s="80" t="str">
        <f>IF(D12="","",IF(D12-E12&gt;0,"○",IF(D12-E12=0,"△","●")))</f>
        <v>●</v>
      </c>
      <c r="E11" s="80"/>
      <c r="F11" s="3"/>
      <c r="G11" s="3"/>
      <c r="H11" s="80" t="str">
        <f>IF(ISBLANK(H12)," ",IF(H12-I12&gt;0,"○",IF(H12-I12=0,"△","●")))</f>
        <v>●</v>
      </c>
      <c r="I11" s="80"/>
      <c r="J11" s="80" t="str">
        <f>IF(ISBLANK(J12)," ",IF(J12-K12&gt;0,"○",IF(J12-K12=0,"△","●")))</f>
        <v>●</v>
      </c>
      <c r="K11" s="81"/>
      <c r="L11" s="85">
        <f>COUNTIF(D11:K11,"○")</f>
        <v>0</v>
      </c>
      <c r="M11" s="80">
        <f>COUNTIF(D11:K11,"△")</f>
        <v>0</v>
      </c>
      <c r="N11" s="81">
        <f>COUNTIF(D11:K11,"●")</f>
        <v>3</v>
      </c>
      <c r="O11" s="83">
        <f>IF(COUNTBLANK(D11:K11)=30,"",COUNTIF(D11:K11,"○")*3+COUNTIF(D11:K11,"△")*1)</f>
        <v>0</v>
      </c>
      <c r="P11" s="86">
        <f>IF($L11="","",SUM(D12,F12,H12,J12,))</f>
        <v>2</v>
      </c>
      <c r="Q11" s="86">
        <f>IF($L11="","",SUM(E12,G12,I12,K12,))</f>
        <v>10</v>
      </c>
      <c r="R11" s="90">
        <f>IF($L11="","",P11-Q11)</f>
        <v>-8</v>
      </c>
      <c r="S11" s="88">
        <f>IF($T11="","",RANK(T11,$T$9:$T$16))</f>
        <v>4</v>
      </c>
      <c r="T11" s="63">
        <f>IF($L11="","",O11*10^9+R11*10^6+P11*10^3-Q11)</f>
        <v>-7998010</v>
      </c>
      <c r="U11" s="65"/>
    </row>
    <row r="12" spans="2:21" ht="18" customHeight="1">
      <c r="B12" s="80"/>
      <c r="C12" s="82"/>
      <c r="D12" s="1">
        <f>IF(G10="","",G10)</f>
        <v>2</v>
      </c>
      <c r="E12" s="1">
        <f>IF(F10="","",F10)</f>
        <v>4</v>
      </c>
      <c r="F12" s="3"/>
      <c r="G12" s="3"/>
      <c r="H12" s="53">
        <v>0</v>
      </c>
      <c r="I12" s="53">
        <v>4</v>
      </c>
      <c r="J12" s="53">
        <v>0</v>
      </c>
      <c r="K12" s="55">
        <v>2</v>
      </c>
      <c r="L12" s="85"/>
      <c r="M12" s="80"/>
      <c r="N12" s="81"/>
      <c r="O12" s="84"/>
      <c r="P12" s="87"/>
      <c r="Q12" s="87"/>
      <c r="R12" s="91"/>
      <c r="S12" s="89"/>
      <c r="T12" s="64"/>
      <c r="U12" s="65"/>
    </row>
    <row r="13" spans="2:21" ht="18" customHeight="1">
      <c r="B13" s="80">
        <v>3</v>
      </c>
      <c r="C13" s="82" t="str">
        <f>'予選リーグ'!Y37</f>
        <v>FCシバタ</v>
      </c>
      <c r="D13" s="80" t="str">
        <f>IF(D14="","",IF(D14-E14&gt;0,"○",IF(D14-E14=0,"△","●")))</f>
        <v>△</v>
      </c>
      <c r="E13" s="80"/>
      <c r="F13" s="80" t="str">
        <f>IF(F14="","",IF(F14-G14&gt;0,"○",IF(F14-G14=0,"△","●")))</f>
        <v>○</v>
      </c>
      <c r="G13" s="80"/>
      <c r="H13" s="3"/>
      <c r="I13" s="3"/>
      <c r="J13" s="80" t="str">
        <f>IF(ISBLANK(J14)," ",IF(J14-K14&gt;0,"○",IF(J14-K14=0,"△","●")))</f>
        <v>○</v>
      </c>
      <c r="K13" s="81"/>
      <c r="L13" s="85">
        <f>COUNTIF(D13:K13,"○")</f>
        <v>2</v>
      </c>
      <c r="M13" s="80">
        <f>COUNTIF(D13:K13,"△")</f>
        <v>1</v>
      </c>
      <c r="N13" s="81">
        <f>COUNTIF(D13:K13,"●")</f>
        <v>0</v>
      </c>
      <c r="O13" s="83">
        <f>IF(COUNTBLANK(D13:K13)=30,"",COUNTIF(D13:K13,"○")*3+COUNTIF(D13:K13,"△")*1)</f>
        <v>7</v>
      </c>
      <c r="P13" s="86">
        <f>IF($L13="","",SUM(D14,F14,H14,J14,))</f>
        <v>6</v>
      </c>
      <c r="Q13" s="86">
        <f>IF($L13="","",SUM(E14,G14,I14,K14,))</f>
        <v>1</v>
      </c>
      <c r="R13" s="90">
        <f>IF($L13="","",P13-Q13)</f>
        <v>5</v>
      </c>
      <c r="S13" s="88">
        <f>IF($T13="","",RANK(T13,$T$9:$T$16))</f>
        <v>1</v>
      </c>
      <c r="T13" s="63">
        <f>IF($L13="","",O13*10^9+R13*10^6+P13*10^3-Q13)</f>
        <v>7005005999</v>
      </c>
      <c r="U13" s="65"/>
    </row>
    <row r="14" spans="2:21" ht="18" customHeight="1">
      <c r="B14" s="80"/>
      <c r="C14" s="82"/>
      <c r="D14" s="1">
        <f>IF(I10="","",I10)</f>
        <v>1</v>
      </c>
      <c r="E14" s="1">
        <f>IF(H10="","",H10)</f>
        <v>1</v>
      </c>
      <c r="F14" s="1">
        <f>IF(I12="","",I12)</f>
        <v>4</v>
      </c>
      <c r="G14" s="1">
        <f>IF(H12="","",H12)</f>
        <v>0</v>
      </c>
      <c r="H14" s="3"/>
      <c r="I14" s="3"/>
      <c r="J14" s="53">
        <v>1</v>
      </c>
      <c r="K14" s="55">
        <v>0</v>
      </c>
      <c r="L14" s="85"/>
      <c r="M14" s="80"/>
      <c r="N14" s="81"/>
      <c r="O14" s="84"/>
      <c r="P14" s="87"/>
      <c r="Q14" s="87"/>
      <c r="R14" s="91"/>
      <c r="S14" s="89"/>
      <c r="T14" s="64"/>
      <c r="U14" s="65"/>
    </row>
    <row r="15" spans="2:21" ht="18" customHeight="1">
      <c r="B15" s="80">
        <v>4</v>
      </c>
      <c r="C15" s="82" t="str">
        <f>'予選リーグ'!Y51</f>
        <v>新津SSS</v>
      </c>
      <c r="D15" s="80" t="str">
        <f>IF(D16="","",IF(D16-E16&gt;0,"○",IF(D16-E16=0,"△","●")))</f>
        <v>○</v>
      </c>
      <c r="E15" s="80"/>
      <c r="F15" s="80" t="str">
        <f>IF(F16="","",IF(F16-G16&gt;0,"○",IF(F16-G16=0,"△","●")))</f>
        <v>○</v>
      </c>
      <c r="G15" s="80"/>
      <c r="H15" s="80" t="str">
        <f>IF(H16="","",IF(H16-I16&gt;0,"○",IF(H16-I16=0,"△","●")))</f>
        <v>●</v>
      </c>
      <c r="I15" s="80"/>
      <c r="J15" s="3"/>
      <c r="K15" s="56"/>
      <c r="L15" s="85">
        <f>COUNTIF(D15:K15,"○")</f>
        <v>2</v>
      </c>
      <c r="M15" s="80">
        <f>COUNTIF(D15:K15,"△")</f>
        <v>0</v>
      </c>
      <c r="N15" s="81">
        <f>COUNTIF(D15:K15,"●")</f>
        <v>1</v>
      </c>
      <c r="O15" s="83">
        <f>IF(COUNTBLANK(D15:K15)=30,"",COUNTIF(D15:K15,"○")*3+COUNTIF(D15:K15,"△")*1)</f>
        <v>6</v>
      </c>
      <c r="P15" s="86">
        <f>IF($L15="","",SUM(D16,F16,H16,J16,))</f>
        <v>4</v>
      </c>
      <c r="Q15" s="86">
        <f>IF($L15="","",SUM(E16,G16,I16,K16,))</f>
        <v>2</v>
      </c>
      <c r="R15" s="90">
        <f>IF($L15="","",P15-Q15)</f>
        <v>2</v>
      </c>
      <c r="S15" s="88">
        <f>IF($T15="","",RANK(T15,$T$9:$T$16))</f>
        <v>2</v>
      </c>
      <c r="T15" s="63">
        <f>IF($L15="","",O15*10^9+R15*10^6+P15*10^3-Q15)</f>
        <v>6002003998</v>
      </c>
      <c r="U15" s="65"/>
    </row>
    <row r="16" spans="2:21" ht="18" customHeight="1">
      <c r="B16" s="80"/>
      <c r="C16" s="82"/>
      <c r="D16" s="1">
        <f>IF(K10="","",K10)</f>
        <v>2</v>
      </c>
      <c r="E16" s="1">
        <f>IF(J10="","",J10)</f>
        <v>1</v>
      </c>
      <c r="F16" s="1">
        <f>IF(K12="","",K12)</f>
        <v>2</v>
      </c>
      <c r="G16" s="1">
        <f>IF(J12="","",J12)</f>
        <v>0</v>
      </c>
      <c r="H16" s="1">
        <f>IF(K14="","",K14)</f>
        <v>0</v>
      </c>
      <c r="I16" s="1">
        <f>IF(J14="","",J14)</f>
        <v>1</v>
      </c>
      <c r="J16" s="3"/>
      <c r="K16" s="56"/>
      <c r="L16" s="85"/>
      <c r="M16" s="80"/>
      <c r="N16" s="81"/>
      <c r="O16" s="84"/>
      <c r="P16" s="87"/>
      <c r="Q16" s="87"/>
      <c r="R16" s="91"/>
      <c r="S16" s="89"/>
      <c r="T16" s="64"/>
      <c r="U16" s="65"/>
    </row>
    <row r="17" ht="15" customHeight="1">
      <c r="L17" s="2"/>
    </row>
    <row r="18" ht="15" customHeight="1"/>
    <row r="19" ht="15" customHeight="1"/>
    <row r="20" ht="15" customHeight="1">
      <c r="C20" s="5" t="s">
        <v>14</v>
      </c>
    </row>
    <row r="21" ht="15" customHeight="1"/>
    <row r="22" spans="2:20" ht="18" customHeight="1">
      <c r="B22" s="1"/>
      <c r="C22" s="44" t="s">
        <v>6</v>
      </c>
      <c r="D22" s="82" t="str">
        <f>C23</f>
        <v>西川FC</v>
      </c>
      <c r="E22" s="82"/>
      <c r="F22" s="82" t="str">
        <f>C25</f>
        <v>濁川SC</v>
      </c>
      <c r="G22" s="82"/>
      <c r="H22" s="82" t="str">
        <f>C27</f>
        <v>寺泊SSC</v>
      </c>
      <c r="I22" s="82"/>
      <c r="J22" s="82" t="str">
        <f>C29</f>
        <v>浜浦コスモス</v>
      </c>
      <c r="K22" s="82"/>
      <c r="L22" s="58" t="s">
        <v>0</v>
      </c>
      <c r="M22" s="1" t="s">
        <v>86</v>
      </c>
      <c r="N22" s="54" t="s">
        <v>1</v>
      </c>
      <c r="O22" s="58" t="s">
        <v>83</v>
      </c>
      <c r="P22" s="1" t="s">
        <v>84</v>
      </c>
      <c r="Q22" s="1" t="s">
        <v>85</v>
      </c>
      <c r="R22" s="1" t="s">
        <v>5</v>
      </c>
      <c r="S22" s="59" t="s">
        <v>2</v>
      </c>
      <c r="T22" s="62"/>
    </row>
    <row r="23" spans="2:20" ht="18" customHeight="1">
      <c r="B23" s="80">
        <v>1</v>
      </c>
      <c r="C23" s="82" t="str">
        <f>'予選リーグ'!Y9</f>
        <v>西川FC</v>
      </c>
      <c r="D23" s="3"/>
      <c r="E23" s="3"/>
      <c r="F23" s="80" t="str">
        <f>IF(ISBLANK(F24)," ",IF(F24-G24&gt;0,"○",IF(F24-G24=0,"△","●")))</f>
        <v>●</v>
      </c>
      <c r="G23" s="80"/>
      <c r="H23" s="80" t="str">
        <f>IF(ISBLANK(H24)," ",IF(H24-I24&gt;0,"○",IF(H24-I24=0,"△","●")))</f>
        <v>△</v>
      </c>
      <c r="I23" s="80"/>
      <c r="J23" s="80" t="str">
        <f>IF(ISBLANK(J24)," ",IF(J24-K24&gt;0,"○",IF(J24-K24=0,"△","●")))</f>
        <v>●</v>
      </c>
      <c r="K23" s="81"/>
      <c r="L23" s="93">
        <f>COUNTIF(D23:K23,"○")</f>
        <v>0</v>
      </c>
      <c r="M23" s="80">
        <f>COUNTIF(D23:K23,"△")</f>
        <v>1</v>
      </c>
      <c r="N23" s="81">
        <f>COUNTIF(D23:K23,"●")</f>
        <v>2</v>
      </c>
      <c r="O23" s="83">
        <f>IF(COUNTBLANK(D23:K23)=30,"",COUNTIF(D23:K23,"○")*3+COUNTIF(D23:K23,"△")*1)</f>
        <v>1</v>
      </c>
      <c r="P23" s="86">
        <f>IF($L23="","",SUM(D24,F24,H24,J24,))</f>
        <v>4</v>
      </c>
      <c r="Q23" s="86">
        <f>IF($L23="","",SUM(E24,G24,I24,K24,))</f>
        <v>10</v>
      </c>
      <c r="R23" s="90">
        <f>IF($L23="","",P23-Q23)</f>
        <v>-6</v>
      </c>
      <c r="S23" s="88">
        <f>IF($T23="","",RANK(T23,$T$23:$T$30))</f>
        <v>4</v>
      </c>
      <c r="T23" s="63">
        <f>IF($L23="","",O23*10^9+R23*10^6+P23*10^3-Q23)</f>
        <v>994003990</v>
      </c>
    </row>
    <row r="24" spans="2:20" ht="18" customHeight="1">
      <c r="B24" s="80"/>
      <c r="C24" s="82"/>
      <c r="D24" s="3"/>
      <c r="E24" s="3"/>
      <c r="F24" s="53">
        <v>1</v>
      </c>
      <c r="G24" s="53">
        <v>2</v>
      </c>
      <c r="H24" s="53">
        <v>3</v>
      </c>
      <c r="I24" s="53">
        <v>3</v>
      </c>
      <c r="J24" s="53">
        <v>0</v>
      </c>
      <c r="K24" s="55">
        <v>5</v>
      </c>
      <c r="L24" s="94"/>
      <c r="M24" s="80"/>
      <c r="N24" s="81"/>
      <c r="O24" s="84"/>
      <c r="P24" s="87"/>
      <c r="Q24" s="87"/>
      <c r="R24" s="91"/>
      <c r="S24" s="89"/>
      <c r="T24" s="64"/>
    </row>
    <row r="25" spans="2:20" ht="18" customHeight="1">
      <c r="B25" s="80">
        <v>2</v>
      </c>
      <c r="C25" s="82" t="str">
        <f>'予選リーグ'!Y23</f>
        <v>濁川SC</v>
      </c>
      <c r="D25" s="80" t="str">
        <f>IF(D26="","",IF(D26-E26&gt;0,"○",IF(D26-E26=0,"△","●")))</f>
        <v>○</v>
      </c>
      <c r="E25" s="80"/>
      <c r="F25" s="3"/>
      <c r="G25" s="3"/>
      <c r="H25" s="80" t="str">
        <f>IF(ISBLANK(H26)," ",IF(H26-I26&gt;0,"○",IF(H26-I26=0,"△","●")))</f>
        <v>△</v>
      </c>
      <c r="I25" s="80"/>
      <c r="J25" s="80" t="str">
        <f>IF(ISBLANK(J26)," ",IF(J26-K26&gt;0,"○",IF(J26-K26=0,"△","●")))</f>
        <v>●</v>
      </c>
      <c r="K25" s="81"/>
      <c r="L25" s="85">
        <f>COUNTIF(D25:K25,"○")</f>
        <v>1</v>
      </c>
      <c r="M25" s="80">
        <f>COUNTIF(D25:K25,"△")</f>
        <v>1</v>
      </c>
      <c r="N25" s="81">
        <f>COUNTIF(D25:K25,"●")</f>
        <v>1</v>
      </c>
      <c r="O25" s="83">
        <f>IF(COUNTBLANK(D25:K25)=30,"",COUNTIF(D25:K25,"○")*3+COUNTIF(D25:K25,"△")*1)</f>
        <v>4</v>
      </c>
      <c r="P25" s="86">
        <f>IF($L25="","",SUM(D26,F26,H26,J26,))</f>
        <v>7</v>
      </c>
      <c r="Q25" s="86">
        <f>IF($L25="","",SUM(E26,G26,I26,K26,))</f>
        <v>8</v>
      </c>
      <c r="R25" s="90">
        <f>IF($L25="","",P25-Q25)</f>
        <v>-1</v>
      </c>
      <c r="S25" s="88">
        <f>IF($T25="","",RANK(T25,$T$23:$T$30))</f>
        <v>2</v>
      </c>
      <c r="T25" s="63">
        <f>IF($L25="","",O25*10^9+R25*10^6+P25*10^3-Q25)</f>
        <v>3999006992</v>
      </c>
    </row>
    <row r="26" spans="2:20" ht="18" customHeight="1">
      <c r="B26" s="80"/>
      <c r="C26" s="82"/>
      <c r="D26" s="1">
        <f>IF(G24="","",G24)</f>
        <v>2</v>
      </c>
      <c r="E26" s="1">
        <f>IF(F24="","",F24)</f>
        <v>1</v>
      </c>
      <c r="F26" s="3"/>
      <c r="G26" s="3"/>
      <c r="H26" s="53">
        <v>2</v>
      </c>
      <c r="I26" s="53">
        <v>2</v>
      </c>
      <c r="J26" s="53">
        <v>3</v>
      </c>
      <c r="K26" s="55">
        <v>5</v>
      </c>
      <c r="L26" s="85"/>
      <c r="M26" s="80"/>
      <c r="N26" s="81"/>
      <c r="O26" s="84"/>
      <c r="P26" s="87"/>
      <c r="Q26" s="87"/>
      <c r="R26" s="91"/>
      <c r="S26" s="89"/>
      <c r="T26" s="64"/>
    </row>
    <row r="27" spans="2:20" ht="18" customHeight="1">
      <c r="B27" s="80">
        <v>3</v>
      </c>
      <c r="C27" s="82" t="str">
        <f>'予選リーグ'!Y38</f>
        <v>寺泊SSC</v>
      </c>
      <c r="D27" s="80" t="str">
        <f>IF(D28="","",IF(D28-E28&gt;0,"○",IF(D28-E28=0,"△","●")))</f>
        <v>△</v>
      </c>
      <c r="E27" s="80"/>
      <c r="F27" s="80" t="str">
        <f>IF(F28="","",IF(F28-G28&gt;0,"○",IF(F28-G28=0,"△","●")))</f>
        <v>△</v>
      </c>
      <c r="G27" s="80"/>
      <c r="H27" s="3"/>
      <c r="I27" s="3"/>
      <c r="J27" s="80" t="str">
        <f>IF(ISBLANK(J28)," ",IF(J28-K28&gt;0,"○",IF(J28-K28=0,"△","●")))</f>
        <v>●</v>
      </c>
      <c r="K27" s="81"/>
      <c r="L27" s="85">
        <f>COUNTIF(D27:K27,"○")</f>
        <v>0</v>
      </c>
      <c r="M27" s="80">
        <f>COUNTIF(D27:K27,"△")</f>
        <v>2</v>
      </c>
      <c r="N27" s="81">
        <f>COUNTIF(D27:K27,"●")</f>
        <v>1</v>
      </c>
      <c r="O27" s="83">
        <f>IF(COUNTBLANK(D27:K27)=30,"",COUNTIF(D27:K27,"○")*3+COUNTIF(D27:K27,"△")*1)</f>
        <v>2</v>
      </c>
      <c r="P27" s="86">
        <f>IF($L27="","",SUM(D28,F28,H28,J28,))</f>
        <v>5</v>
      </c>
      <c r="Q27" s="86">
        <f>IF($L27="","",SUM(E28,G28,I28,K28,))</f>
        <v>10</v>
      </c>
      <c r="R27" s="90">
        <f>IF($L27="","",P27-Q27)</f>
        <v>-5</v>
      </c>
      <c r="S27" s="88">
        <f>IF($T27="","",RANK(T27,$T$23:$T$30))</f>
        <v>3</v>
      </c>
      <c r="T27" s="63">
        <f>IF($L27="","",O27*10^9+R27*10^6+P27*10^3-Q27)</f>
        <v>1995004990</v>
      </c>
    </row>
    <row r="28" spans="2:20" ht="18" customHeight="1">
      <c r="B28" s="80"/>
      <c r="C28" s="82"/>
      <c r="D28" s="1">
        <f>IF(I24="","",I24)</f>
        <v>3</v>
      </c>
      <c r="E28" s="1">
        <f>IF(H24="","",H24)</f>
        <v>3</v>
      </c>
      <c r="F28" s="1">
        <f>IF(I26="","",I26)</f>
        <v>2</v>
      </c>
      <c r="G28" s="1">
        <f>IF(H26="","",H26)</f>
        <v>2</v>
      </c>
      <c r="H28" s="3"/>
      <c r="I28" s="3"/>
      <c r="J28" s="53">
        <v>0</v>
      </c>
      <c r="K28" s="55">
        <v>5</v>
      </c>
      <c r="L28" s="85"/>
      <c r="M28" s="80"/>
      <c r="N28" s="81"/>
      <c r="O28" s="84"/>
      <c r="P28" s="87"/>
      <c r="Q28" s="87"/>
      <c r="R28" s="91"/>
      <c r="S28" s="89"/>
      <c r="T28" s="64"/>
    </row>
    <row r="29" spans="2:20" ht="18" customHeight="1">
      <c r="B29" s="80">
        <v>4</v>
      </c>
      <c r="C29" s="82" t="str">
        <f>'予選リーグ'!Y52</f>
        <v>浜浦コスモス</v>
      </c>
      <c r="D29" s="80" t="str">
        <f>IF(D30="","",IF(D30-E30&gt;0,"○",IF(D30-E30=0,"△","●")))</f>
        <v>○</v>
      </c>
      <c r="E29" s="80"/>
      <c r="F29" s="80" t="str">
        <f>IF(F30="","",IF(F30-G30&gt;0,"○",IF(F30-G30=0,"△","●")))</f>
        <v>○</v>
      </c>
      <c r="G29" s="80"/>
      <c r="H29" s="80" t="str">
        <f>IF(H30="","",IF(H30-I30&gt;0,"○",IF(H30-I30=0,"△","●")))</f>
        <v>○</v>
      </c>
      <c r="I29" s="80"/>
      <c r="J29" s="3"/>
      <c r="K29" s="56"/>
      <c r="L29" s="85">
        <f>COUNTIF(D29:K29,"○")</f>
        <v>3</v>
      </c>
      <c r="M29" s="80">
        <f>COUNTIF(D29:K29,"△")</f>
        <v>0</v>
      </c>
      <c r="N29" s="81">
        <f>COUNTIF(D29:K29,"●")</f>
        <v>0</v>
      </c>
      <c r="O29" s="83">
        <f>IF(COUNTBLANK(D29:K29)=30,"",COUNTIF(D29:K29,"○")*3+COUNTIF(D29:K29,"△")*1)</f>
        <v>9</v>
      </c>
      <c r="P29" s="86">
        <f>IF($L29="","",SUM(D30,F30,H30,J30,))</f>
        <v>15</v>
      </c>
      <c r="Q29" s="86">
        <f>IF($L29="","",SUM(E30,G30,I30,K30,))</f>
        <v>3</v>
      </c>
      <c r="R29" s="90">
        <f>IF($L29="","",P29-Q29)</f>
        <v>12</v>
      </c>
      <c r="S29" s="88">
        <f>IF($T29="","",RANK(T29,$T$23:$T$30))</f>
        <v>1</v>
      </c>
      <c r="T29" s="63">
        <f>IF($L29="","",O29*10^9+R29*10^6+P29*10^3-Q29)</f>
        <v>9012014997</v>
      </c>
    </row>
    <row r="30" spans="2:20" ht="18" customHeight="1">
      <c r="B30" s="80"/>
      <c r="C30" s="82"/>
      <c r="D30" s="1">
        <f>IF(K24="","",K24)</f>
        <v>5</v>
      </c>
      <c r="E30" s="1">
        <f>IF(J24="","",J24)</f>
        <v>0</v>
      </c>
      <c r="F30" s="1">
        <f>IF(K26="","",K26)</f>
        <v>5</v>
      </c>
      <c r="G30" s="1">
        <f>IF(J26="","",J26)</f>
        <v>3</v>
      </c>
      <c r="H30" s="1">
        <f>IF(K28="","",K28)</f>
        <v>5</v>
      </c>
      <c r="I30" s="1">
        <f>IF(J28="","",J28)</f>
        <v>0</v>
      </c>
      <c r="J30" s="3"/>
      <c r="K30" s="56"/>
      <c r="L30" s="85"/>
      <c r="M30" s="80"/>
      <c r="N30" s="81"/>
      <c r="O30" s="84"/>
      <c r="P30" s="87"/>
      <c r="Q30" s="87"/>
      <c r="R30" s="91"/>
      <c r="S30" s="89"/>
      <c r="T30" s="64"/>
    </row>
    <row r="31" ht="15" customHeight="1">
      <c r="L31" s="2"/>
    </row>
    <row r="32" ht="15" customHeight="1"/>
    <row r="33" ht="15" customHeight="1"/>
    <row r="34" ht="15" customHeight="1"/>
    <row r="35" ht="15" customHeight="1">
      <c r="C35" s="5" t="s">
        <v>15</v>
      </c>
    </row>
    <row r="36" ht="15" customHeight="1"/>
    <row r="37" spans="2:20" ht="18" customHeight="1">
      <c r="B37" s="1"/>
      <c r="C37" s="44" t="s">
        <v>6</v>
      </c>
      <c r="D37" s="82" t="str">
        <f>C38</f>
        <v>FCBW</v>
      </c>
      <c r="E37" s="82"/>
      <c r="F37" s="82" t="str">
        <f>C40</f>
        <v>FCドリーム新潟</v>
      </c>
      <c r="G37" s="82"/>
      <c r="H37" s="82" t="str">
        <f>C42</f>
        <v>FC上山ブリーオ</v>
      </c>
      <c r="I37" s="82"/>
      <c r="J37" s="82" t="str">
        <f>C44</f>
        <v>女池パイレーツ</v>
      </c>
      <c r="K37" s="82"/>
      <c r="L37" s="58" t="s">
        <v>0</v>
      </c>
      <c r="M37" s="1" t="s">
        <v>86</v>
      </c>
      <c r="N37" s="54" t="s">
        <v>1</v>
      </c>
      <c r="O37" s="58" t="s">
        <v>83</v>
      </c>
      <c r="P37" s="1" t="s">
        <v>84</v>
      </c>
      <c r="Q37" s="1" t="s">
        <v>85</v>
      </c>
      <c r="R37" s="1" t="s">
        <v>5</v>
      </c>
      <c r="S37" s="59" t="s">
        <v>2</v>
      </c>
      <c r="T37" s="62"/>
    </row>
    <row r="38" spans="2:20" ht="18" customHeight="1">
      <c r="B38" s="80">
        <v>1</v>
      </c>
      <c r="C38" s="82" t="str">
        <f>'予選リーグ'!Y10</f>
        <v>FCBW</v>
      </c>
      <c r="D38" s="3"/>
      <c r="E38" s="3"/>
      <c r="F38" s="80" t="str">
        <f>IF(ISBLANK(F39)," ",IF(F39-G39&gt;0,"○",IF(F39-G39=0,"△","●")))</f>
        <v>○</v>
      </c>
      <c r="G38" s="80"/>
      <c r="H38" s="80" t="str">
        <f>IF(ISBLANK(H39)," ",IF(H39-I39&gt;0,"○",IF(H39-I39=0,"△","●")))</f>
        <v>○</v>
      </c>
      <c r="I38" s="80"/>
      <c r="J38" s="80" t="str">
        <f>IF(ISBLANK(J39)," ",IF(J39-K39&gt;0,"○",IF(J39-K39=0,"△","●")))</f>
        <v>○</v>
      </c>
      <c r="K38" s="81"/>
      <c r="L38" s="93">
        <f>COUNTIF(D38:K38,"○")</f>
        <v>3</v>
      </c>
      <c r="M38" s="80">
        <f>COUNTIF(D38:K38,"△")</f>
        <v>0</v>
      </c>
      <c r="N38" s="81">
        <f>COUNTIF(D38:K38,"●")</f>
        <v>0</v>
      </c>
      <c r="O38" s="83">
        <f>IF(COUNTBLANK(D38:K38)=30,"",COUNTIF(D38:K38,"○")*3+COUNTIF(D38:K38,"△")*1)</f>
        <v>9</v>
      </c>
      <c r="P38" s="86">
        <f>IF($L38="","",SUM(D39,F39,H39,J39,))</f>
        <v>9</v>
      </c>
      <c r="Q38" s="86">
        <f>IF($L38="","",SUM(E39,G39,I39,K39,))</f>
        <v>3</v>
      </c>
      <c r="R38" s="90">
        <f>IF($L38="","",P38-Q38)</f>
        <v>6</v>
      </c>
      <c r="S38" s="88">
        <f>IF($T38="","",RANK(T38,$T$38:$T$45))</f>
        <v>1</v>
      </c>
      <c r="T38" s="63">
        <f>IF($L38="","",O38*10^9+R38*10^6+P38*10^3-Q38)</f>
        <v>9006008997</v>
      </c>
    </row>
    <row r="39" spans="2:20" ht="18" customHeight="1">
      <c r="B39" s="80"/>
      <c r="C39" s="82"/>
      <c r="D39" s="3"/>
      <c r="E39" s="3"/>
      <c r="F39" s="53">
        <v>2</v>
      </c>
      <c r="G39" s="53">
        <v>1</v>
      </c>
      <c r="H39" s="53">
        <v>6</v>
      </c>
      <c r="I39" s="53">
        <v>2</v>
      </c>
      <c r="J39" s="53">
        <v>1</v>
      </c>
      <c r="K39" s="55">
        <v>0</v>
      </c>
      <c r="L39" s="94"/>
      <c r="M39" s="80"/>
      <c r="N39" s="81"/>
      <c r="O39" s="84"/>
      <c r="P39" s="87"/>
      <c r="Q39" s="87"/>
      <c r="R39" s="91"/>
      <c r="S39" s="89"/>
      <c r="T39" s="64"/>
    </row>
    <row r="40" spans="2:20" ht="18" customHeight="1">
      <c r="B40" s="80">
        <v>2</v>
      </c>
      <c r="C40" s="82" t="str">
        <f>'予選リーグ'!Y24</f>
        <v>FCドリーム新潟</v>
      </c>
      <c r="D40" s="80" t="str">
        <f>IF(D41="","",IF(D41-E41&gt;0,"○",IF(D41-E41=0,"△","●")))</f>
        <v>●</v>
      </c>
      <c r="E40" s="80"/>
      <c r="F40" s="3"/>
      <c r="G40" s="3"/>
      <c r="H40" s="80" t="str">
        <f>IF(ISBLANK(H41)," ",IF(H41-I41&gt;0,"○",IF(H41-I41=0,"△","●")))</f>
        <v>○</v>
      </c>
      <c r="I40" s="80"/>
      <c r="J40" s="80" t="str">
        <f>IF(ISBLANK(J41)," ",IF(J41-K41&gt;0,"○",IF(J41-K41=0,"△","●")))</f>
        <v>●</v>
      </c>
      <c r="K40" s="81"/>
      <c r="L40" s="85">
        <f>COUNTIF(D40:K40,"○")</f>
        <v>1</v>
      </c>
      <c r="M40" s="80">
        <f>COUNTIF(D40:K40,"△")</f>
        <v>0</v>
      </c>
      <c r="N40" s="81">
        <f>COUNTIF(D40:K40,"●")</f>
        <v>2</v>
      </c>
      <c r="O40" s="83">
        <f>IF(COUNTBLANK(D40:K40)=30,"",COUNTIF(D40:K40,"○")*3+COUNTIF(D40:K40,"△")*1)</f>
        <v>3</v>
      </c>
      <c r="P40" s="86">
        <f>IF($L40="","",SUM(D41,F41,H41,J41,))</f>
        <v>5</v>
      </c>
      <c r="Q40" s="86">
        <f>IF($L40="","",SUM(E41,G41,I41,K41,))</f>
        <v>5</v>
      </c>
      <c r="R40" s="90">
        <f>IF($L40="","",P40-Q40)</f>
        <v>0</v>
      </c>
      <c r="S40" s="88">
        <f>IF($T40="","",RANK(T40,$T$38:$T$45))</f>
        <v>3</v>
      </c>
      <c r="T40" s="63">
        <f>IF($L40="","",O40*10^9+R40*10^6+P40*10^3-Q40)</f>
        <v>3000004995</v>
      </c>
    </row>
    <row r="41" spans="2:20" ht="18" customHeight="1">
      <c r="B41" s="80"/>
      <c r="C41" s="82"/>
      <c r="D41" s="1">
        <f>IF(G39="","",G39)</f>
        <v>1</v>
      </c>
      <c r="E41" s="1">
        <f>IF(F39="","",F39)</f>
        <v>2</v>
      </c>
      <c r="F41" s="3"/>
      <c r="G41" s="3"/>
      <c r="H41" s="53">
        <v>3</v>
      </c>
      <c r="I41" s="53">
        <v>0</v>
      </c>
      <c r="J41" s="53">
        <v>1</v>
      </c>
      <c r="K41" s="55">
        <v>3</v>
      </c>
      <c r="L41" s="85"/>
      <c r="M41" s="80"/>
      <c r="N41" s="81"/>
      <c r="O41" s="84"/>
      <c r="P41" s="87"/>
      <c r="Q41" s="87"/>
      <c r="R41" s="91"/>
      <c r="S41" s="89"/>
      <c r="T41" s="64"/>
    </row>
    <row r="42" spans="2:20" ht="18" customHeight="1">
      <c r="B42" s="80">
        <v>3</v>
      </c>
      <c r="C42" s="82" t="str">
        <f>'予選リーグ'!Y39</f>
        <v>FC上山ブリーオ</v>
      </c>
      <c r="D42" s="80" t="str">
        <f>IF(D43="","",IF(D43-E43&gt;0,"○",IF(D43-E43=0,"△","●")))</f>
        <v>●</v>
      </c>
      <c r="E42" s="80"/>
      <c r="F42" s="80" t="str">
        <f>IF(F43="","",IF(F43-G43&gt;0,"○",IF(F43-G43=0,"△","●")))</f>
        <v>●</v>
      </c>
      <c r="G42" s="80"/>
      <c r="H42" s="3"/>
      <c r="I42" s="3"/>
      <c r="J42" s="80" t="str">
        <f>IF(ISBLANK(J43)," ",IF(J43-K43&gt;0,"○",IF(J43-K43=0,"△","●")))</f>
        <v>●</v>
      </c>
      <c r="K42" s="81"/>
      <c r="L42" s="85">
        <f>COUNTIF(D42:K42,"○")</f>
        <v>0</v>
      </c>
      <c r="M42" s="80">
        <f>COUNTIF(D42:K42,"△")</f>
        <v>0</v>
      </c>
      <c r="N42" s="81">
        <f>COUNTIF(D42:K42,"●")</f>
        <v>3</v>
      </c>
      <c r="O42" s="83">
        <f>IF(COUNTBLANK(D42:K42)=30,"",COUNTIF(D42:K42,"○")*3+COUNTIF(D42:K42,"△")*1)</f>
        <v>0</v>
      </c>
      <c r="P42" s="86">
        <f>IF($L42="","",SUM(D43,F43,H43,J43,))</f>
        <v>2</v>
      </c>
      <c r="Q42" s="86">
        <f>IF($L42="","",SUM(E43,G43,I43,K43,))</f>
        <v>12</v>
      </c>
      <c r="R42" s="90">
        <f>IF($L42="","",P42-Q42)</f>
        <v>-10</v>
      </c>
      <c r="S42" s="88">
        <f>IF($T42="","",RANK(T42,$T$38:$T$45))</f>
        <v>4</v>
      </c>
      <c r="T42" s="63">
        <f>IF($L42="","",O42*10^9+R42*10^6+P42*10^3-Q42)</f>
        <v>-9998012</v>
      </c>
    </row>
    <row r="43" spans="2:20" ht="18" customHeight="1">
      <c r="B43" s="80"/>
      <c r="C43" s="82"/>
      <c r="D43" s="1">
        <f>IF(I39="","",I39)</f>
        <v>2</v>
      </c>
      <c r="E43" s="1">
        <f>IF(H39="","",H39)</f>
        <v>6</v>
      </c>
      <c r="F43" s="1">
        <f>IF(I41="","",I41)</f>
        <v>0</v>
      </c>
      <c r="G43" s="1">
        <f>IF(H41="","",H41)</f>
        <v>3</v>
      </c>
      <c r="H43" s="3"/>
      <c r="I43" s="3"/>
      <c r="J43" s="53">
        <v>0</v>
      </c>
      <c r="K43" s="55">
        <v>3</v>
      </c>
      <c r="L43" s="85"/>
      <c r="M43" s="80"/>
      <c r="N43" s="81"/>
      <c r="O43" s="84"/>
      <c r="P43" s="87"/>
      <c r="Q43" s="87"/>
      <c r="R43" s="91"/>
      <c r="S43" s="89"/>
      <c r="T43" s="64"/>
    </row>
    <row r="44" spans="2:20" ht="18" customHeight="1">
      <c r="B44" s="80">
        <v>4</v>
      </c>
      <c r="C44" s="82" t="str">
        <f>'予選リーグ'!Y53</f>
        <v>女池パイレーツ</v>
      </c>
      <c r="D44" s="80" t="str">
        <f>IF(D45="","",IF(D45-E45&gt;0,"○",IF(D45-E45=0,"△","●")))</f>
        <v>●</v>
      </c>
      <c r="E44" s="80"/>
      <c r="F44" s="80" t="str">
        <f>IF(F45="","",IF(F45-G45&gt;0,"○",IF(F45-G45=0,"△","●")))</f>
        <v>○</v>
      </c>
      <c r="G44" s="80"/>
      <c r="H44" s="80" t="str">
        <f>IF(H45="","",IF(H45-I45&gt;0,"○",IF(H45-I45=0,"△","●")))</f>
        <v>○</v>
      </c>
      <c r="I44" s="80"/>
      <c r="J44" s="3"/>
      <c r="K44" s="56"/>
      <c r="L44" s="85">
        <f>COUNTIF(D44:K44,"○")</f>
        <v>2</v>
      </c>
      <c r="M44" s="80">
        <f>COUNTIF(D44:K44,"△")</f>
        <v>0</v>
      </c>
      <c r="N44" s="81">
        <f>COUNTIF(D44:K44,"●")</f>
        <v>1</v>
      </c>
      <c r="O44" s="83">
        <f>IF(COUNTBLANK(D44:K44)=30,"",COUNTIF(D44:K44,"○")*3+COUNTIF(D44:K44,"△")*1)</f>
        <v>6</v>
      </c>
      <c r="P44" s="86">
        <f>IF($L44="","",SUM(D45,F45,H45,J45,))</f>
        <v>6</v>
      </c>
      <c r="Q44" s="86">
        <f>IF($L44="","",SUM(E45,G45,I45,K45,))</f>
        <v>2</v>
      </c>
      <c r="R44" s="90">
        <f>IF($L44="","",P44-Q44)</f>
        <v>4</v>
      </c>
      <c r="S44" s="88">
        <f>IF($T44="","",RANK(T44,$T$38:$T$45))</f>
        <v>2</v>
      </c>
      <c r="T44" s="63">
        <f>IF($L44="","",O44*10^9+R44*10^6+P44*10^3-Q44)</f>
        <v>6004005998</v>
      </c>
    </row>
    <row r="45" spans="2:20" ht="18" customHeight="1">
      <c r="B45" s="80"/>
      <c r="C45" s="82"/>
      <c r="D45" s="1">
        <f>IF(K39="","",K39)</f>
        <v>0</v>
      </c>
      <c r="E45" s="1">
        <f>IF(J39="","",J39)</f>
        <v>1</v>
      </c>
      <c r="F45" s="1">
        <f>IF(K41="","",K41)</f>
        <v>3</v>
      </c>
      <c r="G45" s="1">
        <f>IF(J41="","",J41)</f>
        <v>1</v>
      </c>
      <c r="H45" s="1">
        <f>IF(K43="","",K43)</f>
        <v>3</v>
      </c>
      <c r="I45" s="1">
        <f>IF(J43="","",J43)</f>
        <v>0</v>
      </c>
      <c r="J45" s="3"/>
      <c r="K45" s="56"/>
      <c r="L45" s="85"/>
      <c r="M45" s="80"/>
      <c r="N45" s="81"/>
      <c r="O45" s="84"/>
      <c r="P45" s="87"/>
      <c r="Q45" s="87"/>
      <c r="R45" s="91"/>
      <c r="S45" s="89"/>
      <c r="T45" s="64"/>
    </row>
    <row r="46" ht="15" customHeight="1">
      <c r="L46" s="2"/>
    </row>
    <row r="47" ht="15" customHeight="1"/>
    <row r="48" ht="15" customHeight="1"/>
    <row r="49" ht="15" customHeight="1">
      <c r="C49" s="5" t="s">
        <v>16</v>
      </c>
    </row>
    <row r="50" ht="15" customHeight="1"/>
    <row r="51" spans="2:20" ht="18" customHeight="1">
      <c r="B51" s="1"/>
      <c r="C51" s="44" t="s">
        <v>6</v>
      </c>
      <c r="D51" s="82" t="str">
        <f>C52</f>
        <v>セレッソ桜が丘</v>
      </c>
      <c r="E51" s="82"/>
      <c r="F51" s="82" t="str">
        <f>C54</f>
        <v>紫竹山FC</v>
      </c>
      <c r="G51" s="82"/>
      <c r="H51" s="82" t="str">
        <f>C56</f>
        <v>モノプエンテJrSC</v>
      </c>
      <c r="I51" s="82"/>
      <c r="J51" s="82" t="str">
        <f>C58</f>
        <v>Noedegrati Sanjo FC</v>
      </c>
      <c r="K51" s="82"/>
      <c r="L51" s="58" t="s">
        <v>0</v>
      </c>
      <c r="M51" s="1" t="s">
        <v>86</v>
      </c>
      <c r="N51" s="54" t="s">
        <v>1</v>
      </c>
      <c r="O51" s="58" t="s">
        <v>83</v>
      </c>
      <c r="P51" s="1" t="s">
        <v>84</v>
      </c>
      <c r="Q51" s="1" t="s">
        <v>85</v>
      </c>
      <c r="R51" s="1" t="s">
        <v>5</v>
      </c>
      <c r="S51" s="59" t="s">
        <v>2</v>
      </c>
      <c r="T51" s="62"/>
    </row>
    <row r="52" spans="2:20" ht="18" customHeight="1">
      <c r="B52" s="80">
        <v>1</v>
      </c>
      <c r="C52" s="82" t="str">
        <f>'予選リーグ'!Y11</f>
        <v>セレッソ桜が丘</v>
      </c>
      <c r="D52" s="3"/>
      <c r="E52" s="3"/>
      <c r="F52" s="80" t="str">
        <f>IF(ISBLANK(F53)," ",IF(F53-G53&gt;0,"○",IF(F53-G53=0,"△","●")))</f>
        <v>●</v>
      </c>
      <c r="G52" s="80"/>
      <c r="H52" s="80" t="str">
        <f>IF(ISBLANK(H53)," ",IF(H53-I53&gt;0,"○",IF(H53-I53=0,"△","●")))</f>
        <v>○</v>
      </c>
      <c r="I52" s="80"/>
      <c r="J52" s="80" t="str">
        <f>IF(ISBLANK(J53)," ",IF(J53-K53&gt;0,"○",IF(J53-K53=0,"△","●")))</f>
        <v>●</v>
      </c>
      <c r="K52" s="81"/>
      <c r="L52" s="93">
        <f>COUNTIF(D52:K52,"○")</f>
        <v>1</v>
      </c>
      <c r="M52" s="80">
        <f>COUNTIF(D52:K52,"△")</f>
        <v>0</v>
      </c>
      <c r="N52" s="81">
        <f>COUNTIF(D52:K52,"●")</f>
        <v>2</v>
      </c>
      <c r="O52" s="83">
        <f>IF(COUNTBLANK(D52:K52)=30,"",COUNTIF(D52:K52,"○")*3+COUNTIF(D52:K52,"△")*1)</f>
        <v>3</v>
      </c>
      <c r="P52" s="86">
        <f>IF($L52="","",SUM(D53,F53,H53,J53,))</f>
        <v>3</v>
      </c>
      <c r="Q52" s="86">
        <f>IF($L52="","",SUM(E53,G53,I53,K53,))</f>
        <v>4</v>
      </c>
      <c r="R52" s="90">
        <f>IF($L52="","",P52-Q52)</f>
        <v>-1</v>
      </c>
      <c r="S52" s="88">
        <f>IF($T52="","",RANK(T52,$T$52:$T$59))</f>
        <v>3</v>
      </c>
      <c r="T52" s="63">
        <f>IF($L52="","",O52*10^9+R52*10^6+P52*10^3-Q52)</f>
        <v>2999002996</v>
      </c>
    </row>
    <row r="53" spans="2:20" ht="18" customHeight="1">
      <c r="B53" s="80"/>
      <c r="C53" s="82"/>
      <c r="D53" s="3"/>
      <c r="E53" s="3"/>
      <c r="F53" s="53">
        <v>0</v>
      </c>
      <c r="G53" s="53">
        <v>1</v>
      </c>
      <c r="H53" s="53">
        <v>1</v>
      </c>
      <c r="I53" s="53">
        <v>0</v>
      </c>
      <c r="J53" s="53">
        <v>2</v>
      </c>
      <c r="K53" s="55">
        <v>3</v>
      </c>
      <c r="L53" s="94"/>
      <c r="M53" s="80"/>
      <c r="N53" s="81"/>
      <c r="O53" s="84"/>
      <c r="P53" s="87"/>
      <c r="Q53" s="87"/>
      <c r="R53" s="91"/>
      <c r="S53" s="89"/>
      <c r="T53" s="64"/>
    </row>
    <row r="54" spans="2:20" ht="18" customHeight="1">
      <c r="B54" s="80">
        <v>2</v>
      </c>
      <c r="C54" s="82" t="str">
        <f>'予選リーグ'!Y25</f>
        <v>紫竹山FC</v>
      </c>
      <c r="D54" s="80" t="str">
        <f>IF(D55="","",IF(D55-E55&gt;0,"○",IF(D55-E55=0,"△","●")))</f>
        <v>○</v>
      </c>
      <c r="E54" s="80"/>
      <c r="F54" s="3"/>
      <c r="G54" s="3"/>
      <c r="H54" s="80" t="str">
        <f>IF(ISBLANK(H55)," ",IF(H55-I55&gt;0,"○",IF(H55-I55=0,"△","●")))</f>
        <v>○</v>
      </c>
      <c r="I54" s="80"/>
      <c r="J54" s="80" t="str">
        <f>IF(ISBLANK(J55)," ",IF(J55-K55&gt;0,"○",IF(J55-K55=0,"△","●")))</f>
        <v>○</v>
      </c>
      <c r="K54" s="81"/>
      <c r="L54" s="85">
        <f>COUNTIF(D54:K54,"○")</f>
        <v>3</v>
      </c>
      <c r="M54" s="80">
        <f>COUNTIF(D54:K54,"△")</f>
        <v>0</v>
      </c>
      <c r="N54" s="81">
        <f>COUNTIF(D54:K54,"●")</f>
        <v>0</v>
      </c>
      <c r="O54" s="83">
        <f>IF(COUNTBLANK(D54:K54)=30,"",COUNTIF(D54:K54,"○")*3+COUNTIF(D54:K54,"△")*1)</f>
        <v>9</v>
      </c>
      <c r="P54" s="86">
        <f>IF($L54="","",SUM(D55,F55,H55,J55,))</f>
        <v>5</v>
      </c>
      <c r="Q54" s="86">
        <f>IF($L54="","",SUM(E55,G55,I55,K55,))</f>
        <v>2</v>
      </c>
      <c r="R54" s="90">
        <f>IF($L54="","",P54-Q54)</f>
        <v>3</v>
      </c>
      <c r="S54" s="88">
        <f>IF($T54="","",RANK(T54,$T$52:$T$59))</f>
        <v>1</v>
      </c>
      <c r="T54" s="63">
        <f>IF($L54="","",O54*10^9+R54*10^6+P54*10^3-Q54)</f>
        <v>9003004998</v>
      </c>
    </row>
    <row r="55" spans="2:20" ht="18" customHeight="1">
      <c r="B55" s="80"/>
      <c r="C55" s="82"/>
      <c r="D55" s="1">
        <f>IF(G53="","",G53)</f>
        <v>1</v>
      </c>
      <c r="E55" s="1">
        <f>IF(F53="","",F53)</f>
        <v>0</v>
      </c>
      <c r="F55" s="3"/>
      <c r="G55" s="3"/>
      <c r="H55" s="53">
        <v>1</v>
      </c>
      <c r="I55" s="53">
        <v>0</v>
      </c>
      <c r="J55" s="53">
        <v>3</v>
      </c>
      <c r="K55" s="55">
        <v>2</v>
      </c>
      <c r="L55" s="85"/>
      <c r="M55" s="80"/>
      <c r="N55" s="81"/>
      <c r="O55" s="84"/>
      <c r="P55" s="87"/>
      <c r="Q55" s="87"/>
      <c r="R55" s="91"/>
      <c r="S55" s="89"/>
      <c r="T55" s="64"/>
    </row>
    <row r="56" spans="2:20" ht="18" customHeight="1">
      <c r="B56" s="80">
        <v>3</v>
      </c>
      <c r="C56" s="82" t="str">
        <f>'予選リーグ'!Y40</f>
        <v>モノプエンテJrSC</v>
      </c>
      <c r="D56" s="80" t="str">
        <f>IF(D57="","",IF(D57-E57&gt;0,"○",IF(D57-E57=0,"△","●")))</f>
        <v>●</v>
      </c>
      <c r="E56" s="80"/>
      <c r="F56" s="80" t="str">
        <f>IF(F57="","",IF(F57-G57&gt;0,"○",IF(F57-G57=0,"△","●")))</f>
        <v>●</v>
      </c>
      <c r="G56" s="80"/>
      <c r="H56" s="3"/>
      <c r="I56" s="3"/>
      <c r="J56" s="80" t="str">
        <f>IF(ISBLANK(J57)," ",IF(J57-K57&gt;0,"○",IF(J57-K57=0,"△","●")))</f>
        <v>●</v>
      </c>
      <c r="K56" s="81"/>
      <c r="L56" s="85">
        <f>COUNTIF(D56:K56,"○")</f>
        <v>0</v>
      </c>
      <c r="M56" s="80">
        <f>COUNTIF(D56:K56,"△")</f>
        <v>0</v>
      </c>
      <c r="N56" s="81">
        <f>COUNTIF(D56:K56,"●")</f>
        <v>3</v>
      </c>
      <c r="O56" s="83">
        <f>IF(COUNTBLANK(D56:K56)=30,"",COUNTIF(D56:K56,"○")*3+COUNTIF(D56:K56,"△")*1)</f>
        <v>0</v>
      </c>
      <c r="P56" s="86">
        <f>IF($L56="","",SUM(D57,F57,H57,J57,))</f>
        <v>0</v>
      </c>
      <c r="Q56" s="86">
        <f>IF($L56="","",SUM(E57,G57,I57,K57,))</f>
        <v>7</v>
      </c>
      <c r="R56" s="90">
        <f>IF($L56="","",P56-Q56)</f>
        <v>-7</v>
      </c>
      <c r="S56" s="88">
        <f>IF($T56="","",RANK(T56,$T$52:$T$59))</f>
        <v>4</v>
      </c>
      <c r="T56" s="63">
        <f>IF($L56="","",O56*10^9+R56*10^6+P56*10^3-Q56)</f>
        <v>-7000007</v>
      </c>
    </row>
    <row r="57" spans="2:20" ht="18" customHeight="1">
      <c r="B57" s="80"/>
      <c r="C57" s="82"/>
      <c r="D57" s="1">
        <f>IF(I53="","",I53)</f>
        <v>0</v>
      </c>
      <c r="E57" s="1">
        <f>IF(H53="","",H53)</f>
        <v>1</v>
      </c>
      <c r="F57" s="1">
        <f>IF(I55="","",I55)</f>
        <v>0</v>
      </c>
      <c r="G57" s="1">
        <f>IF(H55="","",H55)</f>
        <v>1</v>
      </c>
      <c r="H57" s="3"/>
      <c r="I57" s="3"/>
      <c r="J57" s="53">
        <v>0</v>
      </c>
      <c r="K57" s="55">
        <v>5</v>
      </c>
      <c r="L57" s="85"/>
      <c r="M57" s="80"/>
      <c r="N57" s="81"/>
      <c r="O57" s="84"/>
      <c r="P57" s="87"/>
      <c r="Q57" s="87"/>
      <c r="R57" s="91"/>
      <c r="S57" s="89"/>
      <c r="T57" s="64"/>
    </row>
    <row r="58" spans="2:20" ht="18" customHeight="1">
      <c r="B58" s="80">
        <v>4</v>
      </c>
      <c r="C58" s="82" t="str">
        <f>'予選リーグ'!Y54</f>
        <v>Noedegrati Sanjo FC</v>
      </c>
      <c r="D58" s="80" t="str">
        <f>IF(D59="","",IF(D59-E59&gt;0,"○",IF(D59-E59=0,"△","●")))</f>
        <v>○</v>
      </c>
      <c r="E58" s="80"/>
      <c r="F58" s="80" t="str">
        <f>IF(F59="","",IF(F59-G59&gt;0,"○",IF(F59-G59=0,"△","●")))</f>
        <v>●</v>
      </c>
      <c r="G58" s="80"/>
      <c r="H58" s="80" t="str">
        <f>IF(H59="","",IF(H59-I59&gt;0,"○",IF(H59-I59=0,"△","●")))</f>
        <v>○</v>
      </c>
      <c r="I58" s="80"/>
      <c r="J58" s="3"/>
      <c r="K58" s="56"/>
      <c r="L58" s="85">
        <f>COUNTIF(D58:K58,"○")</f>
        <v>2</v>
      </c>
      <c r="M58" s="80">
        <f>COUNTIF(D58:K58,"△")</f>
        <v>0</v>
      </c>
      <c r="N58" s="81">
        <f>COUNTIF(D58:K58,"●")</f>
        <v>1</v>
      </c>
      <c r="O58" s="83">
        <f>IF(COUNTBLANK(D58:K58)=30,"",COUNTIF(D58:K58,"○")*3+COUNTIF(D58:K58,"△")*1)</f>
        <v>6</v>
      </c>
      <c r="P58" s="86">
        <f>IF($L58="","",SUM(D59,F59,H59,J59,))</f>
        <v>10</v>
      </c>
      <c r="Q58" s="86">
        <f>IF($L58="","",SUM(E59,G59,I59,K59,))</f>
        <v>5</v>
      </c>
      <c r="R58" s="90">
        <f>IF($L58="","",P58-Q58)</f>
        <v>5</v>
      </c>
      <c r="S58" s="88">
        <f>IF($T58="","",RANK(T58,$T$52:$T$59))</f>
        <v>2</v>
      </c>
      <c r="T58" s="63">
        <f>IF($L58="","",O58*10^9+R58*10^6+P58*10^3-Q58)</f>
        <v>6005009995</v>
      </c>
    </row>
    <row r="59" spans="2:20" ht="18" customHeight="1">
      <c r="B59" s="80"/>
      <c r="C59" s="82"/>
      <c r="D59" s="1">
        <f>IF(K53="","",K53)</f>
        <v>3</v>
      </c>
      <c r="E59" s="1">
        <f>IF(J53="","",J53)</f>
        <v>2</v>
      </c>
      <c r="F59" s="1">
        <f>IF(K55="","",K55)</f>
        <v>2</v>
      </c>
      <c r="G59" s="1">
        <f>IF(J55="","",J55)</f>
        <v>3</v>
      </c>
      <c r="H59" s="1">
        <f>IF(K57="","",K57)</f>
        <v>5</v>
      </c>
      <c r="I59" s="1">
        <f>IF(J57="","",J57)</f>
        <v>0</v>
      </c>
      <c r="J59" s="3"/>
      <c r="K59" s="56"/>
      <c r="L59" s="85"/>
      <c r="M59" s="80"/>
      <c r="N59" s="81"/>
      <c r="O59" s="84"/>
      <c r="P59" s="87"/>
      <c r="Q59" s="87"/>
      <c r="R59" s="91"/>
      <c r="S59" s="89"/>
      <c r="T59" s="64"/>
    </row>
    <row r="60" ht="13.5">
      <c r="L60" s="2"/>
    </row>
  </sheetData>
  <sheetProtection/>
  <mergeCells count="224">
    <mergeCell ref="P58:P59"/>
    <mergeCell ref="Q58:Q59"/>
    <mergeCell ref="R58:R59"/>
    <mergeCell ref="S58:S59"/>
    <mergeCell ref="S56:S57"/>
    <mergeCell ref="B58:B59"/>
    <mergeCell ref="C58:C59"/>
    <mergeCell ref="D58:E58"/>
    <mergeCell ref="F58:G58"/>
    <mergeCell ref="H58:I58"/>
    <mergeCell ref="R56:R57"/>
    <mergeCell ref="J56:K56"/>
    <mergeCell ref="L56:L57"/>
    <mergeCell ref="M56:M57"/>
    <mergeCell ref="N56:N57"/>
    <mergeCell ref="L58:L59"/>
    <mergeCell ref="M58:M59"/>
    <mergeCell ref="N58:N59"/>
    <mergeCell ref="O58:O59"/>
    <mergeCell ref="O56:O57"/>
    <mergeCell ref="B56:B57"/>
    <mergeCell ref="C56:C57"/>
    <mergeCell ref="D56:E56"/>
    <mergeCell ref="F56:G56"/>
    <mergeCell ref="P54:P55"/>
    <mergeCell ref="Q54:Q55"/>
    <mergeCell ref="N54:N55"/>
    <mergeCell ref="O54:O55"/>
    <mergeCell ref="Q56:Q57"/>
    <mergeCell ref="P56:P57"/>
    <mergeCell ref="R54:R55"/>
    <mergeCell ref="S54:S55"/>
    <mergeCell ref="S52:S53"/>
    <mergeCell ref="B54:B55"/>
    <mergeCell ref="C54:C55"/>
    <mergeCell ref="D54:E54"/>
    <mergeCell ref="H54:I54"/>
    <mergeCell ref="J54:K54"/>
    <mergeCell ref="L54:L55"/>
    <mergeCell ref="M54:M55"/>
    <mergeCell ref="F51:G51"/>
    <mergeCell ref="H51:I51"/>
    <mergeCell ref="O52:O53"/>
    <mergeCell ref="P52:P53"/>
    <mergeCell ref="Q52:Q53"/>
    <mergeCell ref="R52:R53"/>
    <mergeCell ref="J52:K52"/>
    <mergeCell ref="L52:L53"/>
    <mergeCell ref="M52:M53"/>
    <mergeCell ref="N52:N53"/>
    <mergeCell ref="S42:S43"/>
    <mergeCell ref="M44:M45"/>
    <mergeCell ref="N44:N45"/>
    <mergeCell ref="O44:O45"/>
    <mergeCell ref="O42:O43"/>
    <mergeCell ref="B52:B53"/>
    <mergeCell ref="C52:C53"/>
    <mergeCell ref="F52:G52"/>
    <mergeCell ref="H52:I52"/>
    <mergeCell ref="D51:E51"/>
    <mergeCell ref="L44:L45"/>
    <mergeCell ref="J51:K51"/>
    <mergeCell ref="P44:P45"/>
    <mergeCell ref="Q44:Q45"/>
    <mergeCell ref="R44:R45"/>
    <mergeCell ref="S44:S45"/>
    <mergeCell ref="R42:R43"/>
    <mergeCell ref="J42:K42"/>
    <mergeCell ref="L42:L43"/>
    <mergeCell ref="M42:M43"/>
    <mergeCell ref="N42:N43"/>
    <mergeCell ref="B44:B45"/>
    <mergeCell ref="C44:C45"/>
    <mergeCell ref="D44:E44"/>
    <mergeCell ref="F44:G44"/>
    <mergeCell ref="H44:I44"/>
    <mergeCell ref="B42:B43"/>
    <mergeCell ref="C42:C43"/>
    <mergeCell ref="D42:E42"/>
    <mergeCell ref="F42:G42"/>
    <mergeCell ref="P40:P41"/>
    <mergeCell ref="Q40:Q41"/>
    <mergeCell ref="N40:N41"/>
    <mergeCell ref="O40:O41"/>
    <mergeCell ref="P42:P43"/>
    <mergeCell ref="Q42:Q43"/>
    <mergeCell ref="R40:R41"/>
    <mergeCell ref="S40:S41"/>
    <mergeCell ref="S38:S39"/>
    <mergeCell ref="B40:B41"/>
    <mergeCell ref="C40:C41"/>
    <mergeCell ref="D40:E40"/>
    <mergeCell ref="H40:I40"/>
    <mergeCell ref="J40:K40"/>
    <mergeCell ref="L40:L41"/>
    <mergeCell ref="M40:M41"/>
    <mergeCell ref="O38:O39"/>
    <mergeCell ref="P38:P39"/>
    <mergeCell ref="Q38:Q39"/>
    <mergeCell ref="R38:R39"/>
    <mergeCell ref="J38:K38"/>
    <mergeCell ref="L38:L39"/>
    <mergeCell ref="M38:M39"/>
    <mergeCell ref="N38:N39"/>
    <mergeCell ref="B38:B39"/>
    <mergeCell ref="C38:C39"/>
    <mergeCell ref="F38:G38"/>
    <mergeCell ref="H38:I38"/>
    <mergeCell ref="R29:R30"/>
    <mergeCell ref="S29:S30"/>
    <mergeCell ref="D37:E37"/>
    <mergeCell ref="F37:G37"/>
    <mergeCell ref="H37:I37"/>
    <mergeCell ref="J37:K37"/>
    <mergeCell ref="S27:S28"/>
    <mergeCell ref="D29:E29"/>
    <mergeCell ref="F29:G29"/>
    <mergeCell ref="H29:I29"/>
    <mergeCell ref="L29:L30"/>
    <mergeCell ref="M29:M30"/>
    <mergeCell ref="N29:N30"/>
    <mergeCell ref="O29:O30"/>
    <mergeCell ref="P29:P30"/>
    <mergeCell ref="Q29:Q30"/>
    <mergeCell ref="D27:E27"/>
    <mergeCell ref="F27:G27"/>
    <mergeCell ref="J27:K27"/>
    <mergeCell ref="L27:L28"/>
    <mergeCell ref="Q23:Q24"/>
    <mergeCell ref="R23:R24"/>
    <mergeCell ref="O23:O24"/>
    <mergeCell ref="P23:P24"/>
    <mergeCell ref="J23:K23"/>
    <mergeCell ref="L23:L24"/>
    <mergeCell ref="S23:S24"/>
    <mergeCell ref="D25:E25"/>
    <mergeCell ref="H25:I25"/>
    <mergeCell ref="J25:K25"/>
    <mergeCell ref="L25:L26"/>
    <mergeCell ref="M25:M26"/>
    <mergeCell ref="N25:N26"/>
    <mergeCell ref="O25:O26"/>
    <mergeCell ref="M23:M24"/>
    <mergeCell ref="N23:N24"/>
    <mergeCell ref="D22:E22"/>
    <mergeCell ref="F22:G22"/>
    <mergeCell ref="H22:I22"/>
    <mergeCell ref="J22:K22"/>
    <mergeCell ref="S9:S10"/>
    <mergeCell ref="S11:S12"/>
    <mergeCell ref="S13:S14"/>
    <mergeCell ref="S15:S16"/>
    <mergeCell ref="R9:R10"/>
    <mergeCell ref="R11:R12"/>
    <mergeCell ref="R13:R14"/>
    <mergeCell ref="R15:R16"/>
    <mergeCell ref="Q9:Q10"/>
    <mergeCell ref="Q11:Q12"/>
    <mergeCell ref="Q13:Q14"/>
    <mergeCell ref="Q15:Q16"/>
    <mergeCell ref="P9:P10"/>
    <mergeCell ref="P11:P12"/>
    <mergeCell ref="P13:P14"/>
    <mergeCell ref="P15:P16"/>
    <mergeCell ref="O9:O10"/>
    <mergeCell ref="O11:O12"/>
    <mergeCell ref="O13:O14"/>
    <mergeCell ref="O15:O16"/>
    <mergeCell ref="N9:N10"/>
    <mergeCell ref="N11:N12"/>
    <mergeCell ref="N13:N14"/>
    <mergeCell ref="N15:N16"/>
    <mergeCell ref="M9:M10"/>
    <mergeCell ref="M11:M12"/>
    <mergeCell ref="M13:M14"/>
    <mergeCell ref="M15:M16"/>
    <mergeCell ref="L9:L10"/>
    <mergeCell ref="L11:L12"/>
    <mergeCell ref="L13:L14"/>
    <mergeCell ref="L15:L16"/>
    <mergeCell ref="C9:C10"/>
    <mergeCell ref="C11:C12"/>
    <mergeCell ref="C13:C14"/>
    <mergeCell ref="C15:C16"/>
    <mergeCell ref="H9:I9"/>
    <mergeCell ref="J11:K11"/>
    <mergeCell ref="B9:B10"/>
    <mergeCell ref="B11:B12"/>
    <mergeCell ref="B13:B14"/>
    <mergeCell ref="B15:B16"/>
    <mergeCell ref="F9:G9"/>
    <mergeCell ref="D11:E11"/>
    <mergeCell ref="D13:E13"/>
    <mergeCell ref="D15:E15"/>
    <mergeCell ref="F15:G15"/>
    <mergeCell ref="J13:K13"/>
    <mergeCell ref="H15:I15"/>
    <mergeCell ref="J8:K8"/>
    <mergeCell ref="C23:C24"/>
    <mergeCell ref="C25:C26"/>
    <mergeCell ref="C27:C28"/>
    <mergeCell ref="H11:I11"/>
    <mergeCell ref="F13:G13"/>
    <mergeCell ref="D8:E8"/>
    <mergeCell ref="F8:G8"/>
    <mergeCell ref="H8:I8"/>
    <mergeCell ref="J9:K9"/>
    <mergeCell ref="S25:S26"/>
    <mergeCell ref="C29:C30"/>
    <mergeCell ref="B23:B24"/>
    <mergeCell ref="B25:B26"/>
    <mergeCell ref="B27:B28"/>
    <mergeCell ref="B29:B30"/>
    <mergeCell ref="F23:G23"/>
    <mergeCell ref="H23:I23"/>
    <mergeCell ref="M27:M28"/>
    <mergeCell ref="P25:P26"/>
    <mergeCell ref="Q25:Q26"/>
    <mergeCell ref="R25:R26"/>
    <mergeCell ref="N27:N28"/>
    <mergeCell ref="O27:O28"/>
    <mergeCell ref="P27:P28"/>
    <mergeCell ref="Q27:Q28"/>
    <mergeCell ref="R27:R2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B3:M40"/>
  <sheetViews>
    <sheetView zoomScale="85" zoomScaleNormal="85" zoomScaleSheetLayoutView="55" zoomScalePageLayoutView="0" workbookViewId="0" topLeftCell="A1">
      <selection activeCell="H9" sqref="H9"/>
    </sheetView>
  </sheetViews>
  <sheetFormatPr defaultColWidth="9.00390625" defaultRowHeight="13.5"/>
  <cols>
    <col min="1" max="1" width="10.00390625" style="9" customWidth="1"/>
    <col min="2" max="2" width="16.625" style="9" bestFit="1" customWidth="1"/>
    <col min="3" max="6" width="12.75390625" style="9" customWidth="1"/>
    <col min="7" max="7" width="2.625" style="9" customWidth="1"/>
    <col min="8" max="8" width="16.625" style="9" customWidth="1"/>
    <col min="9" max="12" width="12.625" style="9" customWidth="1"/>
    <col min="13" max="16384" width="9.00390625" style="9" customWidth="1"/>
  </cols>
  <sheetData>
    <row r="3" spans="2:6" ht="30" customHeight="1">
      <c r="B3" s="101" t="s">
        <v>12</v>
      </c>
      <c r="C3" s="101"/>
      <c r="D3" s="101"/>
      <c r="E3" s="101"/>
      <c r="F3" s="101"/>
    </row>
    <row r="4" spans="2:13" ht="30" customHeight="1">
      <c r="B4" s="103" t="s">
        <v>96</v>
      </c>
      <c r="C4" s="104"/>
      <c r="D4" s="104"/>
      <c r="E4" s="104"/>
      <c r="F4" s="104"/>
      <c r="G4" s="10"/>
      <c r="H4" s="10"/>
      <c r="I4" s="10"/>
      <c r="J4" s="10"/>
      <c r="K4" s="10"/>
      <c r="L4" s="10"/>
      <c r="M4" s="10"/>
    </row>
    <row r="5" spans="2:13" ht="30" customHeight="1">
      <c r="B5" s="41"/>
      <c r="C5" s="105" t="s">
        <v>17</v>
      </c>
      <c r="D5" s="105"/>
      <c r="E5" s="105" t="s">
        <v>18</v>
      </c>
      <c r="F5" s="105"/>
      <c r="M5" s="13"/>
    </row>
    <row r="6" spans="2:13" ht="24" customHeight="1">
      <c r="B6" s="43" t="s">
        <v>19</v>
      </c>
      <c r="C6" s="15">
        <v>0.3854166666666667</v>
      </c>
      <c r="D6" s="15">
        <f aca="true" t="shared" si="0" ref="D6:D11">C6+"0:15"</f>
        <v>0.39583333333333337</v>
      </c>
      <c r="E6" s="15">
        <f>D6+"0:05"</f>
        <v>0.3993055555555556</v>
      </c>
      <c r="F6" s="15">
        <f aca="true" t="shared" si="1" ref="F6:F11">E6+"0:15"</f>
        <v>0.40972222222222227</v>
      </c>
      <c r="G6" s="16"/>
      <c r="M6" s="13"/>
    </row>
    <row r="7" spans="2:13" ht="24" customHeight="1">
      <c r="B7" s="43" t="s">
        <v>20</v>
      </c>
      <c r="C7" s="15">
        <f>C6+"0:40"</f>
        <v>0.4131944444444445</v>
      </c>
      <c r="D7" s="15">
        <f t="shared" si="0"/>
        <v>0.42361111111111116</v>
      </c>
      <c r="E7" s="15">
        <f>E6+"0:40"</f>
        <v>0.42708333333333337</v>
      </c>
      <c r="F7" s="15">
        <f t="shared" si="1"/>
        <v>0.43750000000000006</v>
      </c>
      <c r="G7" s="16"/>
      <c r="M7" s="13"/>
    </row>
    <row r="8" spans="2:13" ht="24" customHeight="1">
      <c r="B8" s="43" t="s">
        <v>21</v>
      </c>
      <c r="C8" s="15">
        <f>C7+"0:40"</f>
        <v>0.44097222222222227</v>
      </c>
      <c r="D8" s="15">
        <f t="shared" si="0"/>
        <v>0.45138888888888895</v>
      </c>
      <c r="E8" s="15">
        <f>E7+"0:40"</f>
        <v>0.45486111111111116</v>
      </c>
      <c r="F8" s="15">
        <f t="shared" si="1"/>
        <v>0.46527777777777785</v>
      </c>
      <c r="G8" s="16"/>
      <c r="M8" s="13"/>
    </row>
    <row r="9" spans="2:13" ht="24" customHeight="1">
      <c r="B9" s="43" t="s">
        <v>22</v>
      </c>
      <c r="C9" s="15">
        <f>C8+"0:40"</f>
        <v>0.46875000000000006</v>
      </c>
      <c r="D9" s="15">
        <f t="shared" si="0"/>
        <v>0.47916666666666674</v>
      </c>
      <c r="E9" s="15">
        <f>E8+"0:40"</f>
        <v>0.48263888888888895</v>
      </c>
      <c r="F9" s="15">
        <f t="shared" si="1"/>
        <v>0.49305555555555564</v>
      </c>
      <c r="G9" s="16"/>
      <c r="M9" s="13"/>
    </row>
    <row r="10" spans="2:13" ht="24" customHeight="1">
      <c r="B10" s="43" t="s">
        <v>23</v>
      </c>
      <c r="C10" s="15">
        <f>C9+"0:40"</f>
        <v>0.49652777777777785</v>
      </c>
      <c r="D10" s="15">
        <f t="shared" si="0"/>
        <v>0.5069444444444445</v>
      </c>
      <c r="E10" s="15">
        <f>E9+"0:40"</f>
        <v>0.5104166666666667</v>
      </c>
      <c r="F10" s="15">
        <f t="shared" si="1"/>
        <v>0.5208333333333334</v>
      </c>
      <c r="G10" s="16"/>
      <c r="M10" s="13"/>
    </row>
    <row r="11" spans="2:13" ht="24" customHeight="1">
      <c r="B11" s="43" t="s">
        <v>24</v>
      </c>
      <c r="C11" s="15">
        <f>C10+"0:40"</f>
        <v>0.5243055555555556</v>
      </c>
      <c r="D11" s="15">
        <f t="shared" si="0"/>
        <v>0.5347222222222222</v>
      </c>
      <c r="E11" s="15">
        <f>E10+"0:40"</f>
        <v>0.5381944444444445</v>
      </c>
      <c r="F11" s="15">
        <f t="shared" si="1"/>
        <v>0.5486111111111112</v>
      </c>
      <c r="G11" s="16"/>
      <c r="M11" s="17"/>
    </row>
    <row r="12" spans="3:13" ht="24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ht="30" customHeight="1">
      <c r="B13" s="11"/>
      <c r="C13" s="97" t="s">
        <v>25</v>
      </c>
      <c r="D13" s="97"/>
      <c r="E13" s="97"/>
      <c r="F13" s="19" t="s">
        <v>26</v>
      </c>
      <c r="G13" s="18"/>
      <c r="H13" s="12"/>
      <c r="I13" s="97" t="s">
        <v>61</v>
      </c>
      <c r="J13" s="97"/>
      <c r="K13" s="97"/>
      <c r="L13" s="19" t="s">
        <v>26</v>
      </c>
      <c r="M13" s="18"/>
    </row>
    <row r="14" spans="2:13" ht="30" customHeight="1">
      <c r="B14" s="20" t="str">
        <f>TEXT(HOUR(C6),"00")&amp;"："&amp;TEXT(MINUTE(C6),"00")&amp;"-"&amp;TEXT(HOUR(F6),"00")&amp;"："&amp;TEXT(MINUTE(F6),"00")</f>
        <v>09：15-09：50</v>
      </c>
      <c r="C14" s="45" t="str">
        <f>B22</f>
        <v>西川FC</v>
      </c>
      <c r="D14" s="45" t="s">
        <v>62</v>
      </c>
      <c r="E14" s="45" t="str">
        <f>B23</f>
        <v>濁川SC</v>
      </c>
      <c r="F14" s="45" t="str">
        <f>E15</f>
        <v>南浜ダッシャーズ</v>
      </c>
      <c r="G14" s="18"/>
      <c r="H14" s="22" t="str">
        <f aca="true" t="shared" si="2" ref="H14:H19">B14</f>
        <v>09：15-09：50</v>
      </c>
      <c r="I14" s="45" t="str">
        <f>B24</f>
        <v>寺泊SSC</v>
      </c>
      <c r="J14" s="45" t="s">
        <v>62</v>
      </c>
      <c r="K14" s="45" t="str">
        <f>B25</f>
        <v>浜浦コスモス</v>
      </c>
      <c r="L14" s="45" t="str">
        <f>I15</f>
        <v>FCシバタ</v>
      </c>
      <c r="M14" s="18"/>
    </row>
    <row r="15" spans="2:13" ht="30" customHeight="1">
      <c r="B15" s="46" t="str">
        <f>TEXT(HOUR(C7),"00")&amp;"："&amp;TEXT(MINUTE(C7),"00")&amp;"-"&amp;HOUR(F7)&amp;"："&amp;TEXT(MINUTE(F7),"00")</f>
        <v>09：55-10：30</v>
      </c>
      <c r="C15" s="46" t="str">
        <f>H22</f>
        <v>鳥屋野ファイターズ</v>
      </c>
      <c r="D15" s="46" t="s">
        <v>62</v>
      </c>
      <c r="E15" s="46" t="str">
        <f>H23</f>
        <v>南浜ダッシャーズ</v>
      </c>
      <c r="F15" s="46" t="str">
        <f>C14</f>
        <v>西川FC</v>
      </c>
      <c r="G15" s="18"/>
      <c r="H15" s="24" t="str">
        <f>B15</f>
        <v>09：55-10：30</v>
      </c>
      <c r="I15" s="46" t="str">
        <f>H24</f>
        <v>FCシバタ</v>
      </c>
      <c r="J15" s="46" t="s">
        <v>62</v>
      </c>
      <c r="K15" s="46" t="str">
        <f>H25</f>
        <v>新津SSS</v>
      </c>
      <c r="L15" s="46" t="str">
        <f>K14</f>
        <v>浜浦コスモス</v>
      </c>
      <c r="M15" s="18"/>
    </row>
    <row r="16" spans="2:13" ht="30" customHeight="1">
      <c r="B16" s="47" t="str">
        <f>HOUR(C8)&amp;"："&amp;TEXT(MINUTE(C8),"00")&amp;"-"&amp;HOUR(F8)&amp;"："&amp;TEXT(MINUTE(F8),"00")</f>
        <v>10：35-11：10</v>
      </c>
      <c r="C16" s="47" t="str">
        <f>C14</f>
        <v>西川FC</v>
      </c>
      <c r="D16" s="47" t="s">
        <v>62</v>
      </c>
      <c r="E16" s="47" t="str">
        <f>I14</f>
        <v>寺泊SSC</v>
      </c>
      <c r="F16" s="49" t="str">
        <f>C15</f>
        <v>鳥屋野ファイターズ</v>
      </c>
      <c r="G16" s="18"/>
      <c r="H16" s="26" t="str">
        <f t="shared" si="2"/>
        <v>10：35-11：10</v>
      </c>
      <c r="I16" s="47" t="str">
        <f>E14</f>
        <v>濁川SC</v>
      </c>
      <c r="J16" s="47" t="s">
        <v>62</v>
      </c>
      <c r="K16" s="47" t="str">
        <f>K14</f>
        <v>浜浦コスモス</v>
      </c>
      <c r="L16" s="47" t="str">
        <f>K15</f>
        <v>新津SSS</v>
      </c>
      <c r="M16" s="18"/>
    </row>
    <row r="17" spans="2:13" ht="30" customHeight="1">
      <c r="B17" s="66" t="str">
        <f>HOUR(C9)&amp;"："&amp;TEXT(MINUTE(C9),"00")&amp;"-"&amp;HOUR(F9)&amp;"："&amp;TEXT(MINUTE(F9),"00")</f>
        <v>11：15-11：50</v>
      </c>
      <c r="C17" s="66" t="str">
        <f>C15</f>
        <v>鳥屋野ファイターズ</v>
      </c>
      <c r="D17" s="66" t="s">
        <v>62</v>
      </c>
      <c r="E17" s="66" t="str">
        <f>I15</f>
        <v>FCシバタ</v>
      </c>
      <c r="F17" s="66" t="str">
        <f>E16</f>
        <v>寺泊SSC</v>
      </c>
      <c r="G17" s="18"/>
      <c r="H17" s="68" t="str">
        <f t="shared" si="2"/>
        <v>11：15-11：50</v>
      </c>
      <c r="I17" s="66" t="str">
        <f>E15</f>
        <v>南浜ダッシャーズ</v>
      </c>
      <c r="J17" s="66" t="s">
        <v>62</v>
      </c>
      <c r="K17" s="66" t="str">
        <f>K15</f>
        <v>新津SSS</v>
      </c>
      <c r="L17" s="66" t="str">
        <f>I16</f>
        <v>濁川SC</v>
      </c>
      <c r="M17" s="18"/>
    </row>
    <row r="18" spans="2:13" ht="30" customHeight="1">
      <c r="B18" s="75" t="str">
        <f>HOUR(C10)&amp;"："&amp;TEXT(MINUTE(C10),"00")&amp;"-"&amp;HOUR(F10)&amp;"："&amp;TEXT(MINUTE(F10),"00")</f>
        <v>11：55-12：30</v>
      </c>
      <c r="C18" s="75" t="str">
        <f>C16</f>
        <v>西川FC</v>
      </c>
      <c r="D18" s="75" t="s">
        <v>62</v>
      </c>
      <c r="E18" s="75" t="str">
        <f>K16</f>
        <v>浜浦コスモス</v>
      </c>
      <c r="F18" s="75" t="str">
        <f>E17</f>
        <v>FCシバタ</v>
      </c>
      <c r="G18" s="18"/>
      <c r="H18" s="76" t="str">
        <f t="shared" si="2"/>
        <v>11：55-12：30</v>
      </c>
      <c r="I18" s="75" t="str">
        <f>I16</f>
        <v>濁川SC</v>
      </c>
      <c r="J18" s="75" t="s">
        <v>62</v>
      </c>
      <c r="K18" s="75" t="str">
        <f>E16</f>
        <v>寺泊SSC</v>
      </c>
      <c r="L18" s="79" t="str">
        <f>I17</f>
        <v>南浜ダッシャーズ</v>
      </c>
      <c r="M18" s="18"/>
    </row>
    <row r="19" spans="2:13" ht="30" customHeight="1">
      <c r="B19" s="70" t="str">
        <f>HOUR(C11)&amp;"："&amp;TEXT(MINUTE(C11),"00")&amp;"-"&amp;HOUR(F11)&amp;"："&amp;TEXT(MINUTE(F11),"00")</f>
        <v>12：35-13：10</v>
      </c>
      <c r="C19" s="70" t="str">
        <f>C17</f>
        <v>鳥屋野ファイターズ</v>
      </c>
      <c r="D19" s="70" t="s">
        <v>62</v>
      </c>
      <c r="E19" s="70" t="str">
        <f>K17</f>
        <v>新津SSS</v>
      </c>
      <c r="F19" s="70" t="str">
        <f>E18</f>
        <v>浜浦コスモス</v>
      </c>
      <c r="G19" s="18"/>
      <c r="H19" s="72" t="str">
        <f t="shared" si="2"/>
        <v>12：35-13：10</v>
      </c>
      <c r="I19" s="70" t="str">
        <f>I17</f>
        <v>南浜ダッシャーズ</v>
      </c>
      <c r="J19" s="70" t="s">
        <v>62</v>
      </c>
      <c r="K19" s="70" t="str">
        <f>E17</f>
        <v>FCシバタ</v>
      </c>
      <c r="L19" s="70" t="str">
        <f>I18</f>
        <v>濁川SC</v>
      </c>
      <c r="M19" s="18"/>
    </row>
    <row r="20" ht="24" customHeight="1"/>
    <row r="21" spans="2:13" ht="30" customHeight="1">
      <c r="B21" s="12" t="s">
        <v>63</v>
      </c>
      <c r="C21" s="50" t="str">
        <f>B22</f>
        <v>西川FC</v>
      </c>
      <c r="D21" s="50" t="str">
        <f>B23</f>
        <v>濁川SC</v>
      </c>
      <c r="E21" s="50" t="str">
        <f>B24</f>
        <v>寺泊SSC</v>
      </c>
      <c r="F21" s="50" t="str">
        <f>B25</f>
        <v>浜浦コスモス</v>
      </c>
      <c r="H21" s="12" t="s">
        <v>13</v>
      </c>
      <c r="I21" s="50" t="str">
        <f>H22</f>
        <v>鳥屋野ファイターズ</v>
      </c>
      <c r="J21" s="50" t="str">
        <f>H23</f>
        <v>南浜ダッシャーズ</v>
      </c>
      <c r="K21" s="50" t="str">
        <f>H24</f>
        <v>FCシバタ</v>
      </c>
      <c r="L21" s="50" t="str">
        <f>H25</f>
        <v>新津SSS</v>
      </c>
      <c r="M21" s="28"/>
    </row>
    <row r="22" spans="2:13" ht="30" customHeight="1">
      <c r="B22" s="50" t="str">
        <f>'順位決定リーグ '!C23</f>
        <v>西川FC</v>
      </c>
      <c r="C22" s="29"/>
      <c r="D22" s="30" t="s">
        <v>32</v>
      </c>
      <c r="E22" s="32" t="s">
        <v>33</v>
      </c>
      <c r="F22" s="78" t="s">
        <v>34</v>
      </c>
      <c r="H22" s="50" t="str">
        <f>'順位決定リーグ '!C9</f>
        <v>鳥屋野ファイターズ</v>
      </c>
      <c r="I22" s="29"/>
      <c r="J22" s="31" t="s">
        <v>35</v>
      </c>
      <c r="K22" s="69" t="s">
        <v>36</v>
      </c>
      <c r="L22" s="73" t="s">
        <v>37</v>
      </c>
      <c r="M22" s="28"/>
    </row>
    <row r="23" spans="2:13" ht="30" customHeight="1">
      <c r="B23" s="50" t="str">
        <f>'順位決定リーグ '!C25</f>
        <v>濁川SC</v>
      </c>
      <c r="C23" s="30" t="str">
        <f>D22</f>
        <v>E　ピッチ①
第１試合</v>
      </c>
      <c r="D23" s="29"/>
      <c r="E23" s="78" t="s">
        <v>38</v>
      </c>
      <c r="F23" s="32" t="s">
        <v>39</v>
      </c>
      <c r="H23" s="50" t="str">
        <f>'順位決定リーグ '!C11</f>
        <v>南浜ダッシャーズ</v>
      </c>
      <c r="I23" s="33" t="str">
        <f>J22</f>
        <v>E　ピッチ①
第2試合</v>
      </c>
      <c r="J23" s="29"/>
      <c r="K23" s="73" t="s">
        <v>40</v>
      </c>
      <c r="L23" s="69" t="s">
        <v>41</v>
      </c>
      <c r="M23" s="28"/>
    </row>
    <row r="24" spans="2:13" ht="30" customHeight="1">
      <c r="B24" s="50" t="str">
        <f>'順位決定リーグ '!C27</f>
        <v>寺泊SSC</v>
      </c>
      <c r="C24" s="32" t="str">
        <f>E22</f>
        <v>E　ピッチ①
第3試合</v>
      </c>
      <c r="D24" s="78" t="str">
        <f>E23</f>
        <v>E　ピッチ②
第5試合</v>
      </c>
      <c r="E24" s="29"/>
      <c r="F24" s="30" t="s">
        <v>42</v>
      </c>
      <c r="H24" s="50" t="str">
        <f>'順位決定リーグ '!C13</f>
        <v>FCシバタ</v>
      </c>
      <c r="I24" s="69" t="str">
        <f>K22</f>
        <v>E　ピッチ①
第4試合</v>
      </c>
      <c r="J24" s="73" t="str">
        <f>K23</f>
        <v>E　ピッチ②
第6試合</v>
      </c>
      <c r="K24" s="29"/>
      <c r="L24" s="31" t="s">
        <v>43</v>
      </c>
      <c r="M24" s="28"/>
    </row>
    <row r="25" spans="2:13" ht="30" customHeight="1">
      <c r="B25" s="50" t="str">
        <f>'順位決定リーグ '!C29</f>
        <v>浜浦コスモス</v>
      </c>
      <c r="C25" s="78" t="str">
        <f>F22</f>
        <v>E　ピッチ①
第5試合</v>
      </c>
      <c r="D25" s="32" t="str">
        <f>F23</f>
        <v>E　ピッチ②
第3試合</v>
      </c>
      <c r="E25" s="30" t="str">
        <f>F24</f>
        <v>E　ピッチ②
第１試合</v>
      </c>
      <c r="F25" s="29"/>
      <c r="H25" s="50" t="str">
        <f>'順位決定リーグ '!C15</f>
        <v>新津SSS</v>
      </c>
      <c r="I25" s="73" t="str">
        <f>L22</f>
        <v>E　ピッチ①
第6試合</v>
      </c>
      <c r="J25" s="69" t="str">
        <f>L23</f>
        <v>E　ピッチ②
第4試合</v>
      </c>
      <c r="K25" s="31" t="str">
        <f>L24</f>
        <v>E　ピッチ②
第2試合</v>
      </c>
      <c r="L25" s="29"/>
      <c r="M25" s="28"/>
    </row>
    <row r="26" spans="2:13" ht="24" customHeight="1">
      <c r="B26" s="34"/>
      <c r="C26" s="35"/>
      <c r="D26" s="35"/>
      <c r="E26" s="35"/>
      <c r="F26" s="35"/>
      <c r="G26" s="36"/>
      <c r="H26" s="34"/>
      <c r="I26" s="35"/>
      <c r="J26" s="35"/>
      <c r="K26" s="35"/>
      <c r="L26" s="35"/>
      <c r="M26" s="28"/>
    </row>
    <row r="27" spans="3:6" ht="24" customHeight="1">
      <c r="C27" s="27"/>
      <c r="D27" s="27"/>
      <c r="E27" s="27"/>
      <c r="F27" s="27"/>
    </row>
    <row r="28" spans="2:13" ht="30" customHeight="1">
      <c r="B28" s="11"/>
      <c r="C28" s="98" t="s">
        <v>44</v>
      </c>
      <c r="D28" s="98"/>
      <c r="E28" s="98"/>
      <c r="F28" s="19" t="s">
        <v>26</v>
      </c>
      <c r="G28" s="18"/>
      <c r="H28" s="12"/>
      <c r="I28" s="98" t="s">
        <v>64</v>
      </c>
      <c r="J28" s="98"/>
      <c r="K28" s="98"/>
      <c r="L28" s="19" t="s">
        <v>26</v>
      </c>
      <c r="M28" s="28"/>
    </row>
    <row r="29" spans="2:13" ht="30" customHeight="1">
      <c r="B29" s="22" t="str">
        <f aca="true" t="shared" si="3" ref="B29:B34">B14</f>
        <v>09：15-09：50</v>
      </c>
      <c r="C29" s="45" t="str">
        <f>B37</f>
        <v>セレッソ桜が丘</v>
      </c>
      <c r="D29" s="45" t="s">
        <v>62</v>
      </c>
      <c r="E29" s="45" t="str">
        <f>B38</f>
        <v>紫竹山FC</v>
      </c>
      <c r="F29" s="45" t="str">
        <f>E30</f>
        <v>FCドリーム新潟</v>
      </c>
      <c r="G29" s="18"/>
      <c r="H29" s="22" t="str">
        <f aca="true" t="shared" si="4" ref="H29:H34">B14</f>
        <v>09：15-09：50</v>
      </c>
      <c r="I29" s="45" t="str">
        <f>B39</f>
        <v>モノプエンテJrSC</v>
      </c>
      <c r="J29" s="45" t="s">
        <v>62</v>
      </c>
      <c r="K29" s="45" t="str">
        <f>B40</f>
        <v>Noedegrati Sanjo FC</v>
      </c>
      <c r="L29" s="45" t="str">
        <f>I30</f>
        <v>FC上山ブリーオ</v>
      </c>
      <c r="M29" s="28"/>
    </row>
    <row r="30" spans="2:13" ht="30" customHeight="1">
      <c r="B30" s="24" t="str">
        <f t="shared" si="3"/>
        <v>09：55-10：30</v>
      </c>
      <c r="C30" s="46" t="str">
        <f>H37</f>
        <v>FCBW</v>
      </c>
      <c r="D30" s="46" t="s">
        <v>62</v>
      </c>
      <c r="E30" s="46" t="str">
        <f>H38</f>
        <v>FCドリーム新潟</v>
      </c>
      <c r="F30" s="46" t="str">
        <f>C29</f>
        <v>セレッソ桜が丘</v>
      </c>
      <c r="G30" s="18"/>
      <c r="H30" s="24" t="str">
        <f t="shared" si="4"/>
        <v>09：55-10：30</v>
      </c>
      <c r="I30" s="46" t="str">
        <f>H39</f>
        <v>FC上山ブリーオ</v>
      </c>
      <c r="J30" s="46" t="s">
        <v>62</v>
      </c>
      <c r="K30" s="46" t="str">
        <f>H40</f>
        <v>女池パイレーツ</v>
      </c>
      <c r="L30" s="46" t="str">
        <f>K29</f>
        <v>Noedegrati Sanjo FC</v>
      </c>
      <c r="M30" s="28"/>
    </row>
    <row r="31" spans="2:13" ht="30" customHeight="1">
      <c r="B31" s="26" t="str">
        <f t="shared" si="3"/>
        <v>10：35-11：10</v>
      </c>
      <c r="C31" s="47" t="str">
        <f>C29</f>
        <v>セレッソ桜が丘</v>
      </c>
      <c r="D31" s="47" t="s">
        <v>62</v>
      </c>
      <c r="E31" s="47" t="str">
        <f>I29</f>
        <v>モノプエンテJrSC</v>
      </c>
      <c r="F31" s="49" t="str">
        <f>C30</f>
        <v>FCBW</v>
      </c>
      <c r="G31" s="18"/>
      <c r="H31" s="26" t="str">
        <f t="shared" si="4"/>
        <v>10：35-11：10</v>
      </c>
      <c r="I31" s="47" t="str">
        <f>E29</f>
        <v>紫竹山FC</v>
      </c>
      <c r="J31" s="47" t="s">
        <v>62</v>
      </c>
      <c r="K31" s="47" t="str">
        <f>K29</f>
        <v>Noedegrati Sanjo FC</v>
      </c>
      <c r="L31" s="47" t="str">
        <f>K30</f>
        <v>女池パイレーツ</v>
      </c>
      <c r="M31" s="28"/>
    </row>
    <row r="32" spans="2:13" ht="30" customHeight="1">
      <c r="B32" s="68" t="str">
        <f t="shared" si="3"/>
        <v>11：15-11：50</v>
      </c>
      <c r="C32" s="66" t="str">
        <f>C30</f>
        <v>FCBW</v>
      </c>
      <c r="D32" s="66" t="s">
        <v>62</v>
      </c>
      <c r="E32" s="66" t="str">
        <f>I30</f>
        <v>FC上山ブリーオ</v>
      </c>
      <c r="F32" s="66" t="str">
        <f>E31</f>
        <v>モノプエンテJrSC</v>
      </c>
      <c r="G32" s="18"/>
      <c r="H32" s="68" t="str">
        <f t="shared" si="4"/>
        <v>11：15-11：50</v>
      </c>
      <c r="I32" s="66" t="str">
        <f>E30</f>
        <v>FCドリーム新潟</v>
      </c>
      <c r="J32" s="66" t="s">
        <v>62</v>
      </c>
      <c r="K32" s="66" t="str">
        <f>K30</f>
        <v>女池パイレーツ</v>
      </c>
      <c r="L32" s="66" t="str">
        <f>I31</f>
        <v>紫竹山FC</v>
      </c>
      <c r="M32" s="28"/>
    </row>
    <row r="33" spans="2:13" ht="30" customHeight="1">
      <c r="B33" s="76" t="str">
        <f t="shared" si="3"/>
        <v>11：55-12：30</v>
      </c>
      <c r="C33" s="75" t="str">
        <f>C31</f>
        <v>セレッソ桜が丘</v>
      </c>
      <c r="D33" s="75" t="s">
        <v>62</v>
      </c>
      <c r="E33" s="75" t="str">
        <f>K31</f>
        <v>Noedegrati Sanjo FC</v>
      </c>
      <c r="F33" s="75" t="str">
        <f>E32</f>
        <v>FC上山ブリーオ</v>
      </c>
      <c r="G33" s="18"/>
      <c r="H33" s="76" t="str">
        <f t="shared" si="4"/>
        <v>11：55-12：30</v>
      </c>
      <c r="I33" s="75" t="str">
        <f>I31</f>
        <v>紫竹山FC</v>
      </c>
      <c r="J33" s="75" t="s">
        <v>62</v>
      </c>
      <c r="K33" s="75" t="str">
        <f>E31</f>
        <v>モノプエンテJrSC</v>
      </c>
      <c r="L33" s="79" t="str">
        <f>I32</f>
        <v>FCドリーム新潟</v>
      </c>
      <c r="M33" s="28"/>
    </row>
    <row r="34" spans="2:13" ht="30" customHeight="1">
      <c r="B34" s="72" t="str">
        <f t="shared" si="3"/>
        <v>12：35-13：10</v>
      </c>
      <c r="C34" s="70" t="str">
        <f>C32</f>
        <v>FCBW</v>
      </c>
      <c r="D34" s="70" t="s">
        <v>62</v>
      </c>
      <c r="E34" s="70" t="str">
        <f>K32</f>
        <v>女池パイレーツ</v>
      </c>
      <c r="F34" s="70" t="str">
        <f>E33</f>
        <v>Noedegrati Sanjo FC</v>
      </c>
      <c r="G34" s="18"/>
      <c r="H34" s="72" t="str">
        <f t="shared" si="4"/>
        <v>12：35-13：10</v>
      </c>
      <c r="I34" s="70" t="str">
        <f>I32</f>
        <v>FCドリーム新潟</v>
      </c>
      <c r="J34" s="70" t="s">
        <v>62</v>
      </c>
      <c r="K34" s="70" t="str">
        <f>E32</f>
        <v>FC上山ブリーオ</v>
      </c>
      <c r="L34" s="70" t="str">
        <f>I33</f>
        <v>紫竹山FC</v>
      </c>
      <c r="M34" s="28"/>
    </row>
    <row r="35" spans="2:12" ht="24" customHeight="1">
      <c r="B35" s="37"/>
      <c r="C35" s="38"/>
      <c r="D35" s="38"/>
      <c r="E35" s="38"/>
      <c r="F35" s="38"/>
      <c r="G35" s="39"/>
      <c r="H35" s="40"/>
      <c r="I35" s="38"/>
      <c r="J35" s="38"/>
      <c r="K35" s="38"/>
      <c r="L35" s="38"/>
    </row>
    <row r="36" spans="2:12" ht="30" customHeight="1">
      <c r="B36" s="12" t="s">
        <v>16</v>
      </c>
      <c r="C36" s="50" t="str">
        <f>B37</f>
        <v>セレッソ桜が丘</v>
      </c>
      <c r="D36" s="50" t="str">
        <f>B38</f>
        <v>紫竹山FC</v>
      </c>
      <c r="E36" s="50" t="str">
        <f>B39</f>
        <v>モノプエンテJrSC</v>
      </c>
      <c r="F36" s="50" t="str">
        <f>B40</f>
        <v>Noedegrati Sanjo FC</v>
      </c>
      <c r="G36" s="28"/>
      <c r="H36" s="12" t="s">
        <v>15</v>
      </c>
      <c r="I36" s="50" t="str">
        <f>H37</f>
        <v>FCBW</v>
      </c>
      <c r="J36" s="50" t="str">
        <f>H38</f>
        <v>FCドリーム新潟</v>
      </c>
      <c r="K36" s="50" t="str">
        <f>H39</f>
        <v>FC上山ブリーオ</v>
      </c>
      <c r="L36" s="50" t="str">
        <f>H40</f>
        <v>女池パイレーツ</v>
      </c>
    </row>
    <row r="37" spans="2:12" ht="30" customHeight="1">
      <c r="B37" s="50" t="str">
        <f>'順位決定リーグ '!C52</f>
        <v>セレッソ桜が丘</v>
      </c>
      <c r="C37" s="29"/>
      <c r="D37" s="30" t="s">
        <v>49</v>
      </c>
      <c r="E37" s="32" t="s">
        <v>50</v>
      </c>
      <c r="F37" s="78" t="s">
        <v>51</v>
      </c>
      <c r="G37" s="28"/>
      <c r="H37" s="50" t="str">
        <f>'順位決定リーグ '!C38</f>
        <v>FCBW</v>
      </c>
      <c r="I37" s="29"/>
      <c r="J37" s="31" t="s">
        <v>52</v>
      </c>
      <c r="K37" s="69" t="s">
        <v>53</v>
      </c>
      <c r="L37" s="73" t="s">
        <v>54</v>
      </c>
    </row>
    <row r="38" spans="2:12" ht="30" customHeight="1">
      <c r="B38" s="50" t="str">
        <f>'順位決定リーグ '!C54</f>
        <v>紫竹山FC</v>
      </c>
      <c r="C38" s="30" t="str">
        <f>D37</f>
        <v>F　ピッチ①
第１試合</v>
      </c>
      <c r="D38" s="29"/>
      <c r="E38" s="78" t="s">
        <v>55</v>
      </c>
      <c r="F38" s="32" t="s">
        <v>56</v>
      </c>
      <c r="G38" s="28"/>
      <c r="H38" s="50" t="str">
        <f>'順位決定リーグ '!C40</f>
        <v>FCドリーム新潟</v>
      </c>
      <c r="I38" s="33" t="str">
        <f>J37</f>
        <v>F　ピッチ①
第2試合</v>
      </c>
      <c r="J38" s="29"/>
      <c r="K38" s="73" t="s">
        <v>57</v>
      </c>
      <c r="L38" s="69" t="s">
        <v>58</v>
      </c>
    </row>
    <row r="39" spans="2:12" ht="30" customHeight="1">
      <c r="B39" s="50" t="str">
        <f>'順位決定リーグ '!C56</f>
        <v>モノプエンテJrSC</v>
      </c>
      <c r="C39" s="32" t="str">
        <f>E37</f>
        <v>F　ピッチ①
第3試合</v>
      </c>
      <c r="D39" s="78" t="str">
        <f>E38</f>
        <v>F　ピッチ②
第5試合</v>
      </c>
      <c r="E39" s="29"/>
      <c r="F39" s="30" t="s">
        <v>59</v>
      </c>
      <c r="G39" s="28"/>
      <c r="H39" s="50" t="str">
        <f>'順位決定リーグ '!C42</f>
        <v>FC上山ブリーオ</v>
      </c>
      <c r="I39" s="69" t="str">
        <f>K37</f>
        <v>F　ピッチ①
第4試合</v>
      </c>
      <c r="J39" s="73" t="str">
        <f>K38</f>
        <v>F　ピッチ②
第6試合</v>
      </c>
      <c r="K39" s="29"/>
      <c r="L39" s="31" t="s">
        <v>60</v>
      </c>
    </row>
    <row r="40" spans="2:12" ht="30" customHeight="1">
      <c r="B40" s="50" t="str">
        <f>'順位決定リーグ '!C58</f>
        <v>Noedegrati Sanjo FC</v>
      </c>
      <c r="C40" s="78" t="str">
        <f>F37</f>
        <v>F　ピッチ①
第5試合</v>
      </c>
      <c r="D40" s="32" t="str">
        <f>F38</f>
        <v>F　ピッチ②
第3試合</v>
      </c>
      <c r="E40" s="30" t="str">
        <f>F39</f>
        <v>F　ピッチ②
第１試合</v>
      </c>
      <c r="F40" s="29"/>
      <c r="H40" s="50" t="str">
        <f>'順位決定リーグ '!C44</f>
        <v>女池パイレーツ</v>
      </c>
      <c r="I40" s="73" t="str">
        <f>L37</f>
        <v>F　ピッチ①
第6試合</v>
      </c>
      <c r="J40" s="69" t="str">
        <f>L38</f>
        <v>F　ピッチ②
第4試合</v>
      </c>
      <c r="K40" s="31" t="str">
        <f>L39</f>
        <v>F　ピッチ②
第2試合</v>
      </c>
      <c r="L40" s="29"/>
    </row>
    <row r="41" ht="30" customHeight="1"/>
  </sheetData>
  <sheetProtection/>
  <mergeCells count="8">
    <mergeCell ref="C13:E13"/>
    <mergeCell ref="I13:K13"/>
    <mergeCell ref="C28:E28"/>
    <mergeCell ref="I28:K28"/>
    <mergeCell ref="B3:F3"/>
    <mergeCell ref="B4:F4"/>
    <mergeCell ref="C5:D5"/>
    <mergeCell ref="E5:F5"/>
  </mergeCells>
  <printOptions/>
  <pageMargins left="0.5905511811023623" right="0" top="0.7874015748031497" bottom="0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2"/>
  <sheetViews>
    <sheetView zoomScalePageLayoutView="0" workbookViewId="0" topLeftCell="A1">
      <selection activeCell="E61" sqref="E61:E62"/>
    </sheetView>
  </sheetViews>
  <sheetFormatPr defaultColWidth="9.00390625" defaultRowHeight="13.5"/>
  <cols>
    <col min="1" max="1" width="3.00390625" style="0" customWidth="1"/>
    <col min="2" max="2" width="3.25390625" style="0" customWidth="1"/>
  </cols>
  <sheetData>
    <row r="4" ht="14.25">
      <c r="A4" s="42" t="s">
        <v>26</v>
      </c>
    </row>
    <row r="5" spans="2:3" ht="13.5">
      <c r="B5" s="51" t="s">
        <v>66</v>
      </c>
      <c r="C5" t="s">
        <v>72</v>
      </c>
    </row>
    <row r="6" spans="2:3" ht="13.5">
      <c r="B6" s="51"/>
      <c r="C6" t="s">
        <v>73</v>
      </c>
    </row>
    <row r="8" spans="2:3" ht="13.5">
      <c r="B8" s="51" t="s">
        <v>66</v>
      </c>
      <c r="C8" t="s">
        <v>67</v>
      </c>
    </row>
    <row r="10" spans="2:3" ht="13.5">
      <c r="B10" s="51" t="s">
        <v>66</v>
      </c>
      <c r="C10" t="s">
        <v>68</v>
      </c>
    </row>
    <row r="12" spans="2:3" ht="13.5">
      <c r="B12" s="51" t="s">
        <v>66</v>
      </c>
      <c r="C12" t="s">
        <v>74</v>
      </c>
    </row>
    <row r="13" ht="13.5">
      <c r="C13" t="s">
        <v>75</v>
      </c>
    </row>
    <row r="14" ht="13.5">
      <c r="B14" s="51"/>
    </row>
    <row r="15" ht="13.5">
      <c r="A15" s="51" t="s">
        <v>69</v>
      </c>
    </row>
    <row r="16" spans="2:3" ht="13.5">
      <c r="B16" s="51" t="s">
        <v>66</v>
      </c>
      <c r="C16" t="s">
        <v>70</v>
      </c>
    </row>
    <row r="22" ht="14.25">
      <c r="A22" s="42" t="s">
        <v>71</v>
      </c>
    </row>
  </sheetData>
  <sheetProtection/>
  <printOptions/>
  <pageMargins left="0.69" right="0.75" top="1" bottom="1" header="0.512" footer="0.51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shinjifuruno</dc:creator>
  <cp:keywords/>
  <dc:description/>
  <cp:lastModifiedBy>Master</cp:lastModifiedBy>
  <cp:lastPrinted>2015-02-17T02:38:19Z</cp:lastPrinted>
  <dcterms:created xsi:type="dcterms:W3CDTF">2011-11-22T03:25:39Z</dcterms:created>
  <dcterms:modified xsi:type="dcterms:W3CDTF">2015-03-23T11:19:03Z</dcterms:modified>
  <cp:category/>
  <cp:version/>
  <cp:contentType/>
  <cp:contentStatus/>
</cp:coreProperties>
</file>